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\\Office\fsv\24上下水道局\01上下水道総務\01総務担当\12水道料金改定（R7）\11.料金改定HP\"/>
    </mc:Choice>
  </mc:AlternateContent>
  <xr:revisionPtr revIDLastSave="0" documentId="13_ncr:1_{872E933D-2AEE-4F15-BA69-59A227F3EBEF}" xr6:coauthVersionLast="36" xr6:coauthVersionMax="36" xr10:uidLastSave="{00000000-0000-0000-0000-000000000000}"/>
  <bookViews>
    <workbookView xWindow="0" yWindow="0" windowWidth="11490" windowHeight="9015" xr2:uid="{00000000-000D-0000-FFFF-FFFF00000000}"/>
  </bookViews>
  <sheets>
    <sheet name="水道料金シミュレーション" sheetId="1" r:id="rId1"/>
    <sheet name="料金推移" sheetId="2" state="hidden" r:id="rId2"/>
    <sheet name="料金推移（計算タブ）" sheetId="5" state="hidden" r:id="rId3"/>
    <sheet name="元データ" sheetId="6" state="hidden" r:id="rId4"/>
    <sheet name="プルダウンデータ" sheetId="7" state="hidden" r:id="rId5"/>
  </sheets>
  <definedNames>
    <definedName name="Z_2A00CDD1_505C_43C5_9872_ED59CBEEA67D_.wvu.PrintArea" localSheetId="0" hidden="1">水道料金シミュレーション!$B$2:$K$33</definedName>
  </definedNames>
  <calcPr calcId="191029"/>
  <customWorkbookViews>
    <customWorkbookView name="  - 個人用ビュー" guid="{2A00CDD1-505C-43C5-9872-ED59CBEEA67D}" mergeInterval="0" personalView="1" maximized="1" xWindow="-9" yWindow="-9" windowWidth="1938" windowHeight="1048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6" i="6" l="1"/>
  <c r="T38" i="6"/>
  <c r="Q12" i="6"/>
  <c r="S12" i="6"/>
  <c r="G15" i="6"/>
  <c r="S19" i="6"/>
  <c r="S18" i="6"/>
  <c r="S17" i="6"/>
  <c r="S16" i="6"/>
  <c r="S15" i="6"/>
  <c r="Q19" i="6"/>
  <c r="Q18" i="6"/>
  <c r="Q17" i="6"/>
  <c r="Q16" i="6"/>
  <c r="Q15" i="6"/>
  <c r="O19" i="6"/>
  <c r="O18" i="6"/>
  <c r="O17" i="6"/>
  <c r="O16" i="6"/>
  <c r="O15" i="6"/>
  <c r="M19" i="6"/>
  <c r="M18" i="6"/>
  <c r="M17" i="6"/>
  <c r="M16" i="6"/>
  <c r="M15" i="6"/>
  <c r="K19" i="6"/>
  <c r="K18" i="6"/>
  <c r="K17" i="6"/>
  <c r="K16" i="6"/>
  <c r="K15" i="6"/>
  <c r="I19" i="6"/>
  <c r="I18" i="6"/>
  <c r="I17" i="6"/>
  <c r="I16" i="6"/>
  <c r="I15" i="6"/>
  <c r="G19" i="6"/>
  <c r="G18" i="6"/>
  <c r="G17" i="6"/>
  <c r="G16" i="6"/>
  <c r="S38" i="6"/>
  <c r="S37" i="6"/>
  <c r="S36" i="6"/>
  <c r="S35" i="6"/>
  <c r="S34" i="6"/>
  <c r="Q38" i="6"/>
  <c r="Q37" i="6"/>
  <c r="Q36" i="6"/>
  <c r="Q35" i="6"/>
  <c r="Q34" i="6"/>
  <c r="O38" i="6"/>
  <c r="O37" i="6"/>
  <c r="O36" i="6"/>
  <c r="O35" i="6"/>
  <c r="O34" i="6"/>
  <c r="M38" i="6"/>
  <c r="M37" i="6"/>
  <c r="M36" i="6"/>
  <c r="M35" i="6"/>
  <c r="M34" i="6"/>
  <c r="K38" i="6"/>
  <c r="K37" i="6"/>
  <c r="K36" i="6"/>
  <c r="K35" i="6"/>
  <c r="K34" i="6"/>
  <c r="I38" i="6"/>
  <c r="I37" i="6"/>
  <c r="I36" i="6"/>
  <c r="I35" i="6"/>
  <c r="I34" i="6"/>
  <c r="G35" i="6"/>
  <c r="G34" i="6"/>
  <c r="G38" i="6"/>
  <c r="G37" i="6"/>
  <c r="G36" i="6"/>
  <c r="E35" i="6"/>
  <c r="E36" i="6"/>
  <c r="E37" i="6"/>
  <c r="E38" i="6"/>
  <c r="E34" i="6"/>
  <c r="E16" i="6"/>
  <c r="E17" i="6"/>
  <c r="E18" i="6"/>
  <c r="E19" i="6"/>
  <c r="E15" i="6" l="1"/>
  <c r="E5" i="6"/>
  <c r="D25" i="5" l="1"/>
  <c r="D30" i="5" s="1"/>
  <c r="U16" i="5" l="1"/>
  <c r="V15" i="5"/>
  <c r="U15" i="5"/>
  <c r="T16" i="5"/>
  <c r="V16" i="5" s="1"/>
  <c r="T17" i="5"/>
  <c r="T18" i="5"/>
  <c r="V18" i="5" s="1"/>
  <c r="T19" i="5"/>
  <c r="T15" i="5"/>
  <c r="S16" i="5"/>
  <c r="S17" i="5"/>
  <c r="S18" i="5"/>
  <c r="S19" i="5"/>
  <c r="S15" i="5"/>
  <c r="S6" i="5"/>
  <c r="S7" i="5"/>
  <c r="S8" i="5"/>
  <c r="S9" i="5"/>
  <c r="S10" i="5"/>
  <c r="S11" i="5"/>
  <c r="S12" i="5"/>
  <c r="T6" i="5"/>
  <c r="V6" i="5" s="1"/>
  <c r="T7" i="5"/>
  <c r="T8" i="5"/>
  <c r="T9" i="5"/>
  <c r="T10" i="5"/>
  <c r="T11" i="5"/>
  <c r="T12" i="5"/>
  <c r="V12" i="5" s="1"/>
  <c r="T5" i="5"/>
  <c r="V5" i="5" s="1"/>
  <c r="V15" i="2"/>
  <c r="U15" i="2"/>
  <c r="V5" i="2"/>
  <c r="U5" i="2"/>
  <c r="V19" i="2"/>
  <c r="V18" i="2"/>
  <c r="V17" i="2"/>
  <c r="V16" i="2"/>
  <c r="V12" i="2"/>
  <c r="V11" i="2"/>
  <c r="V10" i="2"/>
  <c r="V9" i="2"/>
  <c r="V8" i="2"/>
  <c r="V7" i="2"/>
  <c r="V6" i="2"/>
  <c r="V19" i="5"/>
  <c r="V17" i="5"/>
  <c r="V11" i="5"/>
  <c r="V10" i="5"/>
  <c r="V9" i="5"/>
  <c r="V8" i="5"/>
  <c r="V7" i="5"/>
  <c r="T14" i="5"/>
  <c r="S5" i="5"/>
  <c r="S5" i="2"/>
  <c r="S16" i="2"/>
  <c r="S17" i="2"/>
  <c r="S18" i="2"/>
  <c r="S19" i="2"/>
  <c r="S15" i="2"/>
  <c r="T15" i="2"/>
  <c r="T16" i="2"/>
  <c r="T17" i="2"/>
  <c r="T18" i="2"/>
  <c r="T19" i="2"/>
  <c r="T14" i="2"/>
  <c r="T12" i="2"/>
  <c r="S14" i="2"/>
  <c r="T6" i="2"/>
  <c r="T7" i="2"/>
  <c r="T8" i="2"/>
  <c r="T9" i="2"/>
  <c r="T10" i="2"/>
  <c r="T11" i="2"/>
  <c r="T5" i="2"/>
  <c r="S12" i="2"/>
  <c r="S7" i="2"/>
  <c r="S8" i="2"/>
  <c r="S9" i="2"/>
  <c r="S10" i="2"/>
  <c r="S11" i="2"/>
  <c r="S6" i="2"/>
  <c r="U5" i="5" l="1"/>
  <c r="U19" i="5" l="1"/>
  <c r="U18" i="5"/>
  <c r="U17" i="5"/>
  <c r="S14" i="5"/>
  <c r="U12" i="5"/>
  <c r="U11" i="5"/>
  <c r="U10" i="5"/>
  <c r="U9" i="5"/>
  <c r="U8" i="5"/>
  <c r="U7" i="5"/>
  <c r="S38" i="5" l="1"/>
  <c r="Q38" i="5"/>
  <c r="R38" i="5"/>
  <c r="O38" i="5"/>
  <c r="P38" i="5"/>
  <c r="M38" i="5"/>
  <c r="N38" i="5"/>
  <c r="K38" i="5"/>
  <c r="L38" i="5"/>
  <c r="I38" i="5"/>
  <c r="J38" i="5"/>
  <c r="G38" i="5"/>
  <c r="H38" i="5"/>
  <c r="E38" i="5"/>
  <c r="F38" i="5"/>
  <c r="D38" i="5"/>
  <c r="E30" i="5"/>
  <c r="S30" i="5"/>
  <c r="I30" i="5"/>
  <c r="J30" i="5"/>
  <c r="K30" i="5"/>
  <c r="P30" i="5"/>
  <c r="F30" i="5"/>
  <c r="M30" i="5"/>
  <c r="L30" i="5"/>
  <c r="H30" i="5"/>
  <c r="O30" i="5"/>
  <c r="G30" i="5"/>
  <c r="Q30" i="5"/>
  <c r="N30" i="5"/>
  <c r="R30" i="5"/>
  <c r="F29" i="2" l="1"/>
  <c r="T38" i="5"/>
  <c r="T30" i="5"/>
  <c r="U30" i="5" s="1"/>
  <c r="I36" i="2"/>
  <c r="D36" i="2"/>
  <c r="H29" i="2"/>
  <c r="G29" i="2"/>
  <c r="H36" i="2"/>
  <c r="F36" i="2"/>
  <c r="J36" i="2"/>
  <c r="E36" i="2"/>
  <c r="E29" i="2"/>
  <c r="D29" i="2"/>
  <c r="I29" i="2"/>
  <c r="J29" i="2"/>
  <c r="G36" i="2"/>
  <c r="K36" i="2"/>
  <c r="K29" i="2"/>
  <c r="G24" i="6"/>
  <c r="G25" i="6"/>
  <c r="G26" i="6"/>
  <c r="G27" i="6"/>
  <c r="G28" i="6"/>
  <c r="G29" i="6"/>
  <c r="G30" i="6"/>
  <c r="G31" i="6"/>
  <c r="I24" i="6"/>
  <c r="I25" i="6"/>
  <c r="I26" i="6"/>
  <c r="I27" i="6"/>
  <c r="I28" i="6"/>
  <c r="I29" i="6"/>
  <c r="I30" i="6"/>
  <c r="I31" i="6"/>
  <c r="K24" i="6"/>
  <c r="K25" i="6"/>
  <c r="K26" i="6"/>
  <c r="K27" i="6"/>
  <c r="K28" i="6"/>
  <c r="K29" i="6"/>
  <c r="K30" i="6"/>
  <c r="K31" i="6"/>
  <c r="M24" i="6"/>
  <c r="M25" i="6"/>
  <c r="M26" i="6"/>
  <c r="M27" i="6"/>
  <c r="M28" i="6"/>
  <c r="M29" i="6"/>
  <c r="M30" i="6"/>
  <c r="M31" i="6"/>
  <c r="U38" i="6"/>
  <c r="T37" i="6"/>
  <c r="U37" i="6" s="1"/>
  <c r="T36" i="6"/>
  <c r="U36" i="6" s="1"/>
  <c r="T35" i="6"/>
  <c r="U35" i="6" s="1"/>
  <c r="T34" i="6"/>
  <c r="U34" i="6" s="1"/>
  <c r="T33" i="6"/>
  <c r="T31" i="6"/>
  <c r="U31" i="6" s="1"/>
  <c r="S31" i="6"/>
  <c r="Q31" i="6"/>
  <c r="O31" i="6"/>
  <c r="E31" i="6"/>
  <c r="T30" i="6"/>
  <c r="U30" i="6" s="1"/>
  <c r="S30" i="6"/>
  <c r="Q30" i="6"/>
  <c r="O30" i="6"/>
  <c r="E30" i="6"/>
  <c r="T29" i="6"/>
  <c r="U29" i="6" s="1"/>
  <c r="S29" i="6"/>
  <c r="Q29" i="6"/>
  <c r="O29" i="6"/>
  <c r="E29" i="6"/>
  <c r="U28" i="6"/>
  <c r="T28" i="6"/>
  <c r="S28" i="6"/>
  <c r="Q28" i="6"/>
  <c r="O28" i="6"/>
  <c r="E28" i="6"/>
  <c r="T27" i="6"/>
  <c r="U27" i="6" s="1"/>
  <c r="S27" i="6"/>
  <c r="Q27" i="6"/>
  <c r="O27" i="6"/>
  <c r="E27" i="6"/>
  <c r="T26" i="6"/>
  <c r="U26" i="6" s="1"/>
  <c r="S26" i="6"/>
  <c r="Q26" i="6"/>
  <c r="O26" i="6"/>
  <c r="E26" i="6"/>
  <c r="T25" i="6"/>
  <c r="U25" i="6" s="1"/>
  <c r="S25" i="6"/>
  <c r="Q25" i="6"/>
  <c r="O25" i="6"/>
  <c r="E25" i="6"/>
  <c r="U24" i="6"/>
  <c r="T24" i="6"/>
  <c r="S24" i="6"/>
  <c r="Q24" i="6"/>
  <c r="O24" i="6"/>
  <c r="E24" i="6"/>
  <c r="L36" i="2" l="1"/>
  <c r="L29" i="2"/>
  <c r="U38" i="5"/>
  <c r="D25" i="2" l="1"/>
  <c r="S11" i="6"/>
  <c r="S10" i="6"/>
  <c r="S9" i="6"/>
  <c r="S8" i="6"/>
  <c r="S7" i="6"/>
  <c r="S6" i="6"/>
  <c r="S5" i="6"/>
  <c r="Q11" i="6"/>
  <c r="Q10" i="6"/>
  <c r="Q9" i="6"/>
  <c r="Q8" i="6"/>
  <c r="Q7" i="6"/>
  <c r="Q6" i="6"/>
  <c r="Q5" i="6"/>
  <c r="O12" i="6"/>
  <c r="O11" i="6"/>
  <c r="O10" i="6"/>
  <c r="O9" i="6"/>
  <c r="O8" i="6"/>
  <c r="O7" i="6"/>
  <c r="O6" i="6"/>
  <c r="O5" i="6"/>
  <c r="M12" i="6"/>
  <c r="M11" i="6"/>
  <c r="M10" i="6"/>
  <c r="M9" i="6"/>
  <c r="M8" i="6"/>
  <c r="M7" i="6"/>
  <c r="M6" i="6"/>
  <c r="M5" i="6"/>
  <c r="K12" i="6"/>
  <c r="K11" i="6"/>
  <c r="K10" i="6"/>
  <c r="K9" i="6"/>
  <c r="K8" i="6"/>
  <c r="K7" i="6"/>
  <c r="K6" i="6"/>
  <c r="K5" i="6"/>
  <c r="I12" i="6"/>
  <c r="I11" i="6"/>
  <c r="I10" i="6"/>
  <c r="I9" i="6"/>
  <c r="I8" i="6"/>
  <c r="I7" i="6"/>
  <c r="I6" i="6"/>
  <c r="I5" i="6"/>
  <c r="G6" i="6"/>
  <c r="G5" i="6"/>
  <c r="G12" i="6"/>
  <c r="G11" i="6"/>
  <c r="G10" i="6"/>
  <c r="G9" i="6"/>
  <c r="G8" i="6"/>
  <c r="G7" i="6"/>
  <c r="E6" i="6"/>
  <c r="E7" i="6"/>
  <c r="E8" i="6"/>
  <c r="E9" i="6"/>
  <c r="E10" i="6"/>
  <c r="E11" i="6"/>
  <c r="E12" i="6"/>
  <c r="T19" i="6"/>
  <c r="U19" i="6" s="1"/>
  <c r="T18" i="6"/>
  <c r="U18" i="6" s="1"/>
  <c r="T17" i="6"/>
  <c r="U17" i="6" s="1"/>
  <c r="T16" i="6"/>
  <c r="U16" i="6" s="1"/>
  <c r="T15" i="6"/>
  <c r="U15" i="6" s="1"/>
  <c r="T14" i="6"/>
  <c r="T12" i="6"/>
  <c r="U12" i="6" s="1"/>
  <c r="T11" i="6"/>
  <c r="U11" i="6" s="1"/>
  <c r="T10" i="6"/>
  <c r="U10" i="6" s="1"/>
  <c r="T9" i="6"/>
  <c r="U9" i="6" s="1"/>
  <c r="T8" i="6"/>
  <c r="U8" i="6" s="1"/>
  <c r="T7" i="6"/>
  <c r="U7" i="6" s="1"/>
  <c r="T6" i="6"/>
  <c r="T5" i="6"/>
  <c r="U5" i="6" s="1"/>
  <c r="D30" i="1" l="1"/>
  <c r="D27" i="1"/>
  <c r="D25" i="1"/>
  <c r="D32" i="1"/>
  <c r="D31" i="1"/>
  <c r="D29" i="1"/>
  <c r="D28" i="1"/>
  <c r="D26" i="1"/>
  <c r="D15" i="1"/>
  <c r="D20" i="1"/>
  <c r="D17" i="1"/>
  <c r="D19" i="1"/>
  <c r="D13" i="1"/>
  <c r="D18" i="1"/>
  <c r="D16" i="1"/>
  <c r="D14" i="1"/>
  <c r="M36" i="2" l="1"/>
  <c r="M29" i="2" l="1"/>
  <c r="U19" i="2" l="1"/>
  <c r="U18" i="2"/>
  <c r="U17" i="2"/>
  <c r="U16" i="2"/>
  <c r="U12" i="2"/>
  <c r="U11" i="2"/>
  <c r="U10" i="2"/>
  <c r="U9" i="2"/>
  <c r="U8" i="2"/>
  <c r="U7" i="2"/>
  <c r="U6" i="2"/>
  <c r="U6" i="5" l="1"/>
  <c r="D26" i="2"/>
  <c r="E26" i="2" s="1"/>
  <c r="D26" i="5"/>
  <c r="E26" i="5" l="1"/>
  <c r="R31" i="5" s="1"/>
  <c r="F26" i="2"/>
  <c r="D39" i="5" l="1"/>
  <c r="D40" i="5" s="1"/>
  <c r="H31" i="5"/>
  <c r="H32" i="5" s="1"/>
  <c r="H39" i="5"/>
  <c r="H40" i="5" s="1"/>
  <c r="L31" i="5"/>
  <c r="L32" i="5" s="1"/>
  <c r="J31" i="5"/>
  <c r="J32" i="5" s="1"/>
  <c r="R39" i="5"/>
  <c r="R40" i="5" s="1"/>
  <c r="N31" i="5"/>
  <c r="N32" i="5" s="1"/>
  <c r="F31" i="5"/>
  <c r="F32" i="5" s="1"/>
  <c r="N39" i="5"/>
  <c r="N40" i="5" s="1"/>
  <c r="D31" i="5"/>
  <c r="D32" i="5" s="1"/>
  <c r="P39" i="5"/>
  <c r="P40" i="5" s="1"/>
  <c r="F39" i="5"/>
  <c r="F40" i="5" s="1"/>
  <c r="J39" i="5"/>
  <c r="P31" i="5"/>
  <c r="L39" i="5"/>
  <c r="L40" i="5" s="1"/>
  <c r="F26" i="5"/>
  <c r="R32" i="5"/>
  <c r="Q31" i="5" l="1"/>
  <c r="Q32" i="5" s="1"/>
  <c r="S31" i="5"/>
  <c r="Q39" i="5"/>
  <c r="J37" i="2" s="1"/>
  <c r="E31" i="1" s="1"/>
  <c r="K31" i="5"/>
  <c r="K39" i="5"/>
  <c r="G37" i="2" s="1"/>
  <c r="E39" i="5"/>
  <c r="S39" i="5"/>
  <c r="G31" i="5"/>
  <c r="E31" i="5"/>
  <c r="O31" i="5"/>
  <c r="O39" i="5"/>
  <c r="M39" i="5"/>
  <c r="M40" i="5" s="1"/>
  <c r="H38" i="2" s="1"/>
  <c r="F29" i="1" s="1"/>
  <c r="I31" i="5"/>
  <c r="M31" i="5"/>
  <c r="G39" i="5"/>
  <c r="G40" i="5" s="1"/>
  <c r="E38" i="2" s="1"/>
  <c r="F26" i="1" s="1"/>
  <c r="I39" i="5"/>
  <c r="P32" i="5"/>
  <c r="J40" i="5"/>
  <c r="J31" i="2" l="1"/>
  <c r="F19" i="1" s="1"/>
  <c r="E37" i="2"/>
  <c r="E39" i="2" s="1"/>
  <c r="I40" i="5"/>
  <c r="F38" i="2" s="1"/>
  <c r="F27" i="1" s="1"/>
  <c r="F37" i="2"/>
  <c r="G32" i="5"/>
  <c r="E31" i="2" s="1"/>
  <c r="F14" i="1" s="1"/>
  <c r="E30" i="2"/>
  <c r="P33" i="5"/>
  <c r="E32" i="5"/>
  <c r="D31" i="2" s="1"/>
  <c r="F13" i="1" s="1"/>
  <c r="D30" i="2"/>
  <c r="E13" i="1" s="1"/>
  <c r="S40" i="5"/>
  <c r="R41" i="5" s="1"/>
  <c r="T39" i="5"/>
  <c r="U39" i="5" s="1"/>
  <c r="K37" i="2"/>
  <c r="O32" i="5"/>
  <c r="I30" i="2"/>
  <c r="M32" i="5"/>
  <c r="H31" i="2" s="1"/>
  <c r="F17" i="1" s="1"/>
  <c r="H30" i="2"/>
  <c r="E40" i="5"/>
  <c r="D37" i="2"/>
  <c r="S32" i="5"/>
  <c r="R33" i="5" s="1"/>
  <c r="K30" i="2"/>
  <c r="T31" i="5"/>
  <c r="U31" i="5" s="1"/>
  <c r="E28" i="1"/>
  <c r="L41" i="5"/>
  <c r="I32" i="5"/>
  <c r="F30" i="2"/>
  <c r="E15" i="1" s="1"/>
  <c r="K40" i="5"/>
  <c r="J41" i="5" s="1"/>
  <c r="F41" i="5"/>
  <c r="K32" i="5"/>
  <c r="G31" i="2" s="1"/>
  <c r="F16" i="1" s="1"/>
  <c r="G30" i="2"/>
  <c r="E16" i="1" s="1"/>
  <c r="J30" i="2"/>
  <c r="O40" i="5"/>
  <c r="I37" i="2"/>
  <c r="Q40" i="5"/>
  <c r="J38" i="2" s="1"/>
  <c r="F31" i="1" s="1"/>
  <c r="G31" i="1" s="1"/>
  <c r="H37" i="2"/>
  <c r="E26" i="1" l="1"/>
  <c r="G26" i="1" s="1"/>
  <c r="H41" i="5"/>
  <c r="G38" i="2"/>
  <c r="F28" i="1" s="1"/>
  <c r="G28" i="1" s="1"/>
  <c r="P41" i="5"/>
  <c r="J39" i="2"/>
  <c r="D38" i="2"/>
  <c r="F25" i="1" s="1"/>
  <c r="D41" i="5"/>
  <c r="T41" i="5" s="1"/>
  <c r="U41" i="5" s="1"/>
  <c r="L37" i="2"/>
  <c r="M37" i="2" s="1"/>
  <c r="E32" i="1"/>
  <c r="J33" i="5"/>
  <c r="L33" i="5"/>
  <c r="F33" i="5"/>
  <c r="H33" i="5"/>
  <c r="F31" i="2"/>
  <c r="F15" i="1" s="1"/>
  <c r="G32" i="2"/>
  <c r="G16" i="1"/>
  <c r="J32" i="2"/>
  <c r="E19" i="1"/>
  <c r="G19" i="1" s="1"/>
  <c r="E25" i="1"/>
  <c r="H39" i="2"/>
  <c r="E29" i="1"/>
  <c r="G29" i="1" s="1"/>
  <c r="H32" i="2"/>
  <c r="E17" i="1"/>
  <c r="G17" i="1" s="1"/>
  <c r="G13" i="1"/>
  <c r="D32" i="2"/>
  <c r="T40" i="5"/>
  <c r="U40" i="5" s="1"/>
  <c r="K38" i="2"/>
  <c r="K39" i="2" s="1"/>
  <c r="E30" i="1"/>
  <c r="E20" i="1"/>
  <c r="L30" i="2"/>
  <c r="E18" i="1"/>
  <c r="D33" i="5"/>
  <c r="T33" i="5" s="1"/>
  <c r="U33" i="5" s="1"/>
  <c r="F39" i="2"/>
  <c r="E27" i="1"/>
  <c r="G27" i="1" s="1"/>
  <c r="E14" i="1"/>
  <c r="G14" i="1" s="1"/>
  <c r="E32" i="2"/>
  <c r="N41" i="5"/>
  <c r="I38" i="2"/>
  <c r="F30" i="1" s="1"/>
  <c r="K31" i="2"/>
  <c r="K32" i="2" s="1"/>
  <c r="T32" i="5"/>
  <c r="U32" i="5" s="1"/>
  <c r="N33" i="5"/>
  <c r="I31" i="2"/>
  <c r="F18" i="1" s="1"/>
  <c r="H14" i="1" l="1"/>
  <c r="I14" i="1" s="1"/>
  <c r="I39" i="2"/>
  <c r="G25" i="1"/>
  <c r="H27" i="1" s="1"/>
  <c r="I27" i="1" s="1"/>
  <c r="G39" i="2"/>
  <c r="D39" i="2"/>
  <c r="H17" i="1"/>
  <c r="I17" i="1" s="1"/>
  <c r="F32" i="2"/>
  <c r="G30" i="1"/>
  <c r="H16" i="1"/>
  <c r="I16" i="1" s="1"/>
  <c r="F20" i="1"/>
  <c r="G20" i="1" s="1"/>
  <c r="H20" i="1" s="1"/>
  <c r="I20" i="1" s="1"/>
  <c r="L31" i="2"/>
  <c r="M31" i="2" s="1"/>
  <c r="I32" i="2"/>
  <c r="L38" i="2"/>
  <c r="F32" i="1"/>
  <c r="G32" i="1" s="1"/>
  <c r="G18" i="1"/>
  <c r="H18" i="1" s="1"/>
  <c r="I18" i="1" s="1"/>
  <c r="M30" i="2"/>
  <c r="H19" i="1"/>
  <c r="I19" i="1" s="1"/>
  <c r="G15" i="1"/>
  <c r="H15" i="1" s="1"/>
  <c r="I15" i="1" s="1"/>
  <c r="H32" i="1" l="1"/>
  <c r="I32" i="1" s="1"/>
  <c r="H28" i="1"/>
  <c r="I28" i="1" s="1"/>
  <c r="H31" i="1"/>
  <c r="I31" i="1" s="1"/>
  <c r="H29" i="1"/>
  <c r="I29" i="1" s="1"/>
  <c r="H26" i="1"/>
  <c r="I26" i="1" s="1"/>
  <c r="H30" i="1"/>
  <c r="I30" i="1" s="1"/>
  <c r="M38" i="2"/>
  <c r="L39" i="2"/>
  <c r="M39" i="2" s="1"/>
  <c r="L32" i="2"/>
  <c r="M32" i="2" s="1"/>
</calcChain>
</file>

<file path=xl/sharedStrings.xml><?xml version="1.0" encoding="utf-8"?>
<sst xmlns="http://schemas.openxmlformats.org/spreadsheetml/2006/main" count="367" uniqueCount="122">
  <si>
    <t>口径</t>
    <rPh sb="0" eb="2">
      <t>コウケイ</t>
    </rPh>
    <phoneticPr fontId="2"/>
  </si>
  <si>
    <t>13ｍｍ</t>
  </si>
  <si>
    <t>20ｍｍ</t>
  </si>
  <si>
    <t>25ｍｍ</t>
  </si>
  <si>
    <t>30ｍｍ</t>
  </si>
  <si>
    <t>40ｍｍ</t>
  </si>
  <si>
    <t>50ｍｍ</t>
  </si>
  <si>
    <t>75ｍｍ</t>
  </si>
  <si>
    <t>100ｍｍ</t>
  </si>
  <si>
    <t>プルダウン選択</t>
    <rPh sb="5" eb="7">
      <t>センタク</t>
    </rPh>
    <phoneticPr fontId="2"/>
  </si>
  <si>
    <t>現行料金</t>
    <rPh sb="0" eb="4">
      <t>ゲンコウリョウキン</t>
    </rPh>
    <phoneticPr fontId="2"/>
  </si>
  <si>
    <t>改定率</t>
    <rPh sb="0" eb="3">
      <t>カイテイリツ</t>
    </rPh>
    <phoneticPr fontId="3"/>
  </si>
  <si>
    <t>6地区</t>
    <rPh sb="1" eb="3">
      <t>チク</t>
    </rPh>
    <phoneticPr fontId="3"/>
  </si>
  <si>
    <t>2地区</t>
    <rPh sb="1" eb="3">
      <t>チク</t>
    </rPh>
    <phoneticPr fontId="3"/>
  </si>
  <si>
    <t>基本料金</t>
    <rPh sb="0" eb="4">
      <t>キホンリョウキン</t>
    </rPh>
    <phoneticPr fontId="3"/>
  </si>
  <si>
    <t>13mm</t>
    <phoneticPr fontId="3"/>
  </si>
  <si>
    <t>20mm</t>
    <phoneticPr fontId="3"/>
  </si>
  <si>
    <t>25mm</t>
    <phoneticPr fontId="3"/>
  </si>
  <si>
    <t>30mm</t>
    <phoneticPr fontId="3"/>
  </si>
  <si>
    <t>40mm</t>
    <phoneticPr fontId="3"/>
  </si>
  <si>
    <t>50mm</t>
    <phoneticPr fontId="3"/>
  </si>
  <si>
    <t>75mm</t>
    <phoneticPr fontId="3"/>
  </si>
  <si>
    <t>100mm</t>
    <phoneticPr fontId="3"/>
  </si>
  <si>
    <t>水量料金</t>
    <rPh sb="0" eb="4">
      <t>スイリョウリョウキン</t>
    </rPh>
    <phoneticPr fontId="3"/>
  </si>
  <si>
    <t>以上</t>
    <rPh sb="0" eb="2">
      <t>イジョウ</t>
    </rPh>
    <phoneticPr fontId="3"/>
  </si>
  <si>
    <t>以下</t>
    <rPh sb="0" eb="2">
      <t>イカ</t>
    </rPh>
    <phoneticPr fontId="3"/>
  </si>
  <si>
    <t>新料金</t>
    <rPh sb="0" eb="3">
      <t>シンリョウキン</t>
    </rPh>
    <phoneticPr fontId="2"/>
  </si>
  <si>
    <t>R14.4～</t>
    <phoneticPr fontId="2"/>
  </si>
  <si>
    <t>料金体系比較表</t>
    <rPh sb="0" eb="2">
      <t>リョウキン</t>
    </rPh>
    <rPh sb="2" eb="4">
      <t>タイケイ</t>
    </rPh>
    <rPh sb="4" eb="7">
      <t>ヒカクヒョウ</t>
    </rPh>
    <phoneticPr fontId="3"/>
  </si>
  <si>
    <t>水道料金算出シミュレーション（2ヵ月分：税抜）</t>
    <rPh sb="0" eb="4">
      <t>スイドウリョウキン</t>
    </rPh>
    <rPh sb="4" eb="6">
      <t>サンシュツ</t>
    </rPh>
    <rPh sb="17" eb="18">
      <t>ゲツ</t>
    </rPh>
    <rPh sb="18" eb="19">
      <t>ブン</t>
    </rPh>
    <rPh sb="20" eb="22">
      <t>ゼイヌキ</t>
    </rPh>
    <phoneticPr fontId="3"/>
  </si>
  <si>
    <t>設定条件</t>
    <rPh sb="0" eb="4">
      <t>セッテイジョウケン</t>
    </rPh>
    <phoneticPr fontId="3"/>
  </si>
  <si>
    <t>口径</t>
    <rPh sb="0" eb="2">
      <t>コウケイ</t>
    </rPh>
    <phoneticPr fontId="3"/>
  </si>
  <si>
    <t>前期水量</t>
    <rPh sb="0" eb="2">
      <t>ゼンキ</t>
    </rPh>
    <rPh sb="2" eb="4">
      <t>スイリョウ</t>
    </rPh>
    <phoneticPr fontId="3"/>
  </si>
  <si>
    <t>後期水量</t>
    <rPh sb="0" eb="2">
      <t>コウキ</t>
    </rPh>
    <rPh sb="2" eb="4">
      <t>スイリョウ</t>
    </rPh>
    <phoneticPr fontId="3"/>
  </si>
  <si>
    <t>水量</t>
    <rPh sb="0" eb="2">
      <t>スイリョウ</t>
    </rPh>
    <phoneticPr fontId="3"/>
  </si>
  <si>
    <t>≪６地区≫</t>
    <rPh sb="2" eb="4">
      <t>チク</t>
    </rPh>
    <phoneticPr fontId="3"/>
  </si>
  <si>
    <t>現行料金</t>
    <rPh sb="0" eb="2">
      <t>ゲンコウ</t>
    </rPh>
    <rPh sb="2" eb="4">
      <t>リョウキン</t>
    </rPh>
    <phoneticPr fontId="3"/>
  </si>
  <si>
    <t>新料金</t>
    <rPh sb="0" eb="3">
      <t>シンリョウキン</t>
    </rPh>
    <phoneticPr fontId="3"/>
  </si>
  <si>
    <t>改定差額
（税抜）</t>
    <rPh sb="0" eb="2">
      <t>カイテイ</t>
    </rPh>
    <rPh sb="2" eb="3">
      <t>サ</t>
    </rPh>
    <rPh sb="3" eb="4">
      <t>ガク</t>
    </rPh>
    <rPh sb="6" eb="8">
      <t>ゼイヌキ</t>
    </rPh>
    <phoneticPr fontId="3"/>
  </si>
  <si>
    <t>水量料金</t>
    <rPh sb="0" eb="2">
      <t>スイリョウ</t>
    </rPh>
    <rPh sb="2" eb="4">
      <t>リョウキン</t>
    </rPh>
    <phoneticPr fontId="3"/>
  </si>
  <si>
    <t>請求額　計</t>
    <rPh sb="0" eb="3">
      <t>セイキュウガク</t>
    </rPh>
    <rPh sb="4" eb="5">
      <t>ケイ</t>
    </rPh>
    <phoneticPr fontId="3"/>
  </si>
  <si>
    <t>時期</t>
    <rPh sb="0" eb="2">
      <t>ジキ</t>
    </rPh>
    <phoneticPr fontId="2"/>
  </si>
  <si>
    <t>R8.4～R9.3</t>
    <phoneticPr fontId="2"/>
  </si>
  <si>
    <t>R9.4～R10.3</t>
    <phoneticPr fontId="2"/>
  </si>
  <si>
    <t>R10.4～R11.3</t>
    <phoneticPr fontId="2"/>
  </si>
  <si>
    <t>R11.4～R12.3</t>
    <phoneticPr fontId="2"/>
  </si>
  <si>
    <t>R12.4～R13.3</t>
    <phoneticPr fontId="2"/>
  </si>
  <si>
    <t>R13.4～R14.3</t>
    <phoneticPr fontId="2"/>
  </si>
  <si>
    <t>改定差額</t>
    <rPh sb="0" eb="2">
      <t>カイテイ</t>
    </rPh>
    <rPh sb="2" eb="4">
      <t>サガク</t>
    </rPh>
    <phoneticPr fontId="3"/>
  </si>
  <si>
    <t>改定率</t>
    <rPh sb="0" eb="2">
      <t>カイテイ</t>
    </rPh>
    <rPh sb="2" eb="3">
      <t>リツ</t>
    </rPh>
    <phoneticPr fontId="3"/>
  </si>
  <si>
    <t>経過措置➀</t>
    <rPh sb="0" eb="5">
      <t>ケイカソチ1</t>
    </rPh>
    <phoneticPr fontId="3"/>
  </si>
  <si>
    <t>-</t>
    <phoneticPr fontId="2"/>
  </si>
  <si>
    <t>≪２地区≫</t>
    <rPh sb="2" eb="4">
      <t>チク</t>
    </rPh>
    <phoneticPr fontId="3"/>
  </si>
  <si>
    <t>2地区</t>
    <rPh sb="1" eb="3">
      <t>チク</t>
    </rPh>
    <phoneticPr fontId="10"/>
  </si>
  <si>
    <t>13mm</t>
    <phoneticPr fontId="2"/>
  </si>
  <si>
    <t>20mm</t>
    <phoneticPr fontId="2"/>
  </si>
  <si>
    <t>25mm</t>
    <phoneticPr fontId="2"/>
  </si>
  <si>
    <t>30mm</t>
    <phoneticPr fontId="2"/>
  </si>
  <si>
    <t>40mm</t>
    <phoneticPr fontId="2"/>
  </si>
  <si>
    <t>50mm</t>
    <phoneticPr fontId="2"/>
  </si>
  <si>
    <t>75mm</t>
    <phoneticPr fontId="2"/>
  </si>
  <si>
    <t>100mm</t>
    <phoneticPr fontId="2"/>
  </si>
  <si>
    <t>経過措置➁</t>
    <rPh sb="0" eb="2">
      <t>ケイカ</t>
    </rPh>
    <rPh sb="2" eb="4">
      <t>ソチ</t>
    </rPh>
    <phoneticPr fontId="3"/>
  </si>
  <si>
    <t>経過措置③</t>
    <rPh sb="0" eb="2">
      <t>ケイカ</t>
    </rPh>
    <rPh sb="2" eb="4">
      <t>ソチ</t>
    </rPh>
    <phoneticPr fontId="3"/>
  </si>
  <si>
    <t>経過措置④</t>
    <rPh sb="0" eb="2">
      <t>ケイカ</t>
    </rPh>
    <rPh sb="2" eb="4">
      <t>ソチ</t>
    </rPh>
    <phoneticPr fontId="3"/>
  </si>
  <si>
    <t>経過措置⑤</t>
    <rPh sb="0" eb="2">
      <t>ケイカ</t>
    </rPh>
    <rPh sb="2" eb="4">
      <t>ソチ</t>
    </rPh>
    <phoneticPr fontId="3"/>
  </si>
  <si>
    <t>経過措置⑥</t>
    <rPh sb="0" eb="2">
      <t>ケイカ</t>
    </rPh>
    <rPh sb="2" eb="4">
      <t>ソチ</t>
    </rPh>
    <phoneticPr fontId="3"/>
  </si>
  <si>
    <t>税込</t>
    <rPh sb="0" eb="2">
      <t>ゼイコミ</t>
    </rPh>
    <phoneticPr fontId="2"/>
  </si>
  <si>
    <t>税込</t>
    <rPh sb="0" eb="2">
      <t>ゼイコミ</t>
    </rPh>
    <phoneticPr fontId="2"/>
  </si>
  <si>
    <t>-</t>
    <phoneticPr fontId="2"/>
  </si>
  <si>
    <t>前期</t>
    <rPh sb="0" eb="2">
      <t>ゼンキ</t>
    </rPh>
    <phoneticPr fontId="2"/>
  </si>
  <si>
    <t>後期</t>
    <rPh sb="0" eb="2">
      <t>コウキ</t>
    </rPh>
    <phoneticPr fontId="2"/>
  </si>
  <si>
    <t>改定差額
（税込）</t>
    <rPh sb="0" eb="2">
      <t>カイテイ</t>
    </rPh>
    <rPh sb="2" eb="3">
      <t>サ</t>
    </rPh>
    <rPh sb="3" eb="4">
      <t>ガク</t>
    </rPh>
    <rPh sb="6" eb="8">
      <t>ゼイコミ</t>
    </rPh>
    <phoneticPr fontId="3"/>
  </si>
  <si>
    <t>請求額　計</t>
  </si>
  <si>
    <t>消費税額</t>
  </si>
  <si>
    <t>消費税額</t>
    <rPh sb="0" eb="4">
      <t>ショウヒゼイガク</t>
    </rPh>
    <phoneticPr fontId="3"/>
  </si>
  <si>
    <t>消費税額</t>
    <rPh sb="0" eb="4">
      <t>ショウヒゼイガク</t>
    </rPh>
    <phoneticPr fontId="2"/>
  </si>
  <si>
    <t>単位：円</t>
    <rPh sb="0" eb="2">
      <t>タンイ</t>
    </rPh>
    <rPh sb="3" eb="4">
      <t>エン</t>
    </rPh>
    <phoneticPr fontId="3"/>
  </si>
  <si>
    <t>R14.7～</t>
    <phoneticPr fontId="2"/>
  </si>
  <si>
    <t>数値入力</t>
    <phoneticPr fontId="2"/>
  </si>
  <si>
    <t>新料金【R14.8～】</t>
    <rPh sb="0" eb="3">
      <t>シンリョウキン</t>
    </rPh>
    <phoneticPr fontId="2"/>
  </si>
  <si>
    <t>現行料金【～R8.7】</t>
    <rPh sb="0" eb="4">
      <t>ゲンコウリョウキン</t>
    </rPh>
    <phoneticPr fontId="3"/>
  </si>
  <si>
    <t>R14.8～</t>
    <phoneticPr fontId="2"/>
  </si>
  <si>
    <t>改定額
６地区</t>
    <rPh sb="0" eb="2">
      <t>カイテイ</t>
    </rPh>
    <rPh sb="2" eb="3">
      <t>ガク</t>
    </rPh>
    <rPh sb="5" eb="7">
      <t>チク</t>
    </rPh>
    <phoneticPr fontId="3"/>
  </si>
  <si>
    <t>改定額
２地区</t>
    <rPh sb="0" eb="2">
      <t>カイテイ</t>
    </rPh>
    <rPh sb="2" eb="3">
      <t>ガク</t>
    </rPh>
    <rPh sb="5" eb="7">
      <t>チク</t>
    </rPh>
    <phoneticPr fontId="3"/>
  </si>
  <si>
    <t>-</t>
    <phoneticPr fontId="3"/>
  </si>
  <si>
    <t>改定差額</t>
    <rPh sb="0" eb="4">
      <t>カイテイサガク</t>
    </rPh>
    <phoneticPr fontId="2"/>
  </si>
  <si>
    <t>※現行料金（～R8.7）との改定差</t>
    <rPh sb="16" eb="17">
      <t>サ</t>
    </rPh>
    <phoneticPr fontId="2"/>
  </si>
  <si>
    <t>経過措置➀【R8.8～】</t>
    <rPh sb="0" eb="4">
      <t>ケイカソチ</t>
    </rPh>
    <phoneticPr fontId="3"/>
  </si>
  <si>
    <t>経過措置➁【R9.8～】</t>
    <rPh sb="0" eb="4">
      <t>ケイカソチ</t>
    </rPh>
    <phoneticPr fontId="3"/>
  </si>
  <si>
    <t>経過措置③【R10.8～】</t>
    <rPh sb="0" eb="4">
      <t>ケイカソチ</t>
    </rPh>
    <phoneticPr fontId="3"/>
  </si>
  <si>
    <t>経過措置④【R11.8～】</t>
    <rPh sb="0" eb="4">
      <t>ケイカソチ</t>
    </rPh>
    <phoneticPr fontId="3"/>
  </si>
  <si>
    <t>経過措置⑤【R12.8～】</t>
    <rPh sb="0" eb="4">
      <t>ケイカソチ</t>
    </rPh>
    <phoneticPr fontId="3"/>
  </si>
  <si>
    <t>経過措置⑥【R13.8～】</t>
    <rPh sb="0" eb="4">
      <t>ケイカソチ</t>
    </rPh>
    <phoneticPr fontId="3"/>
  </si>
  <si>
    <t>　以下の項目を入力すると料金計算ができます。</t>
    <rPh sb="1" eb="3">
      <t>イカ</t>
    </rPh>
    <rPh sb="4" eb="6">
      <t>コウモク</t>
    </rPh>
    <rPh sb="7" eb="9">
      <t>ニュウリョク</t>
    </rPh>
    <rPh sb="12" eb="16">
      <t>リョウキンケイサン</t>
    </rPh>
    <phoneticPr fontId="2"/>
  </si>
  <si>
    <t>　※計算結果は参考数値です。</t>
    <rPh sb="2" eb="6">
      <t>ケイサンケッカ</t>
    </rPh>
    <rPh sb="7" eb="11">
      <t>サンコウスウチ</t>
    </rPh>
    <phoneticPr fontId="2"/>
  </si>
  <si>
    <t>13mm</t>
  </si>
  <si>
    <t>明野・須玉・高根・長坂・大泉・小淵沢地区</t>
    <rPh sb="0" eb="2">
      <t>アケノ</t>
    </rPh>
    <rPh sb="3" eb="5">
      <t>スタマ</t>
    </rPh>
    <rPh sb="6" eb="8">
      <t>タカネ</t>
    </rPh>
    <rPh sb="9" eb="11">
      <t>ナガサカ</t>
    </rPh>
    <rPh sb="12" eb="14">
      <t>オオイズミ</t>
    </rPh>
    <rPh sb="15" eb="20">
      <t>コブチサワチク</t>
    </rPh>
    <phoneticPr fontId="2"/>
  </si>
  <si>
    <t>白州・武川地区</t>
    <rPh sb="0" eb="2">
      <t>ハクシュウ</t>
    </rPh>
    <rPh sb="3" eb="5">
      <t>ムカワ</t>
    </rPh>
    <rPh sb="5" eb="7">
      <t>チク</t>
    </rPh>
    <phoneticPr fontId="2"/>
  </si>
  <si>
    <t>経過措置①【R8.8～】</t>
    <rPh sb="0" eb="4">
      <t>ケイカソチ</t>
    </rPh>
    <phoneticPr fontId="3"/>
  </si>
  <si>
    <t>経過措置②【R9.8～】</t>
    <rPh sb="0" eb="4">
      <t>ケイカソチ</t>
    </rPh>
    <phoneticPr fontId="3"/>
  </si>
  <si>
    <t>【６地区】明野・須玉・高根・長坂・大泉・小淵沢地区</t>
    <rPh sb="2" eb="4">
      <t>チク</t>
    </rPh>
    <rPh sb="5" eb="7">
      <t>アケノ</t>
    </rPh>
    <phoneticPr fontId="2"/>
  </si>
  <si>
    <t>【２地区】白州・武川地区</t>
    <rPh sb="2" eb="4">
      <t>チク</t>
    </rPh>
    <rPh sb="5" eb="7">
      <t>ハクシュウ</t>
    </rPh>
    <rPh sb="8" eb="12">
      <t>ムカワチク</t>
    </rPh>
    <phoneticPr fontId="2"/>
  </si>
  <si>
    <t>改定額
（税抜）</t>
    <rPh sb="0" eb="2">
      <t>カイテイ</t>
    </rPh>
    <rPh sb="2" eb="3">
      <t>ガク</t>
    </rPh>
    <rPh sb="5" eb="7">
      <t>ゼイヌキ</t>
    </rPh>
    <phoneticPr fontId="3"/>
  </si>
  <si>
    <t>-</t>
    <phoneticPr fontId="2"/>
  </si>
  <si>
    <t>経過措置➀</t>
    <rPh sb="0" eb="4">
      <t>ケイカソチ</t>
    </rPh>
    <phoneticPr fontId="3"/>
  </si>
  <si>
    <t>経過措置③</t>
    <rPh sb="0" eb="4">
      <t>ケイカソチ</t>
    </rPh>
    <phoneticPr fontId="3"/>
  </si>
  <si>
    <t>経過措置④</t>
    <rPh sb="0" eb="4">
      <t>ケイカソチ</t>
    </rPh>
    <phoneticPr fontId="3"/>
  </si>
  <si>
    <t>経過措置⑤</t>
    <rPh sb="0" eb="4">
      <t>ケイカソチ</t>
    </rPh>
    <phoneticPr fontId="3"/>
  </si>
  <si>
    <t>経過措置⑥</t>
    <rPh sb="0" eb="4">
      <t>ケイカソチ</t>
    </rPh>
    <phoneticPr fontId="3"/>
  </si>
  <si>
    <t>（～R8.7）</t>
    <phoneticPr fontId="3"/>
  </si>
  <si>
    <t>（R8.8～R9.7）</t>
    <phoneticPr fontId="3"/>
  </si>
  <si>
    <t>（R9.8～R10.7）</t>
    <phoneticPr fontId="3"/>
  </si>
  <si>
    <t>（R10.8～R11.7）</t>
    <phoneticPr fontId="3"/>
  </si>
  <si>
    <t>（R11.8～R12.7）</t>
    <phoneticPr fontId="3"/>
  </si>
  <si>
    <t>（R12.8～R13.7）</t>
    <phoneticPr fontId="3"/>
  </si>
  <si>
    <t>（R13.8～R14.7）</t>
    <phoneticPr fontId="3"/>
  </si>
  <si>
    <t>（R14.8～）</t>
    <phoneticPr fontId="3"/>
  </si>
  <si>
    <t>水道料金シミュレーション（２か月分）</t>
    <rPh sb="0" eb="2">
      <t>スイドウ</t>
    </rPh>
    <rPh sb="2" eb="4">
      <t>リョウキン</t>
    </rPh>
    <rPh sb="13" eb="16">
      <t>ニカゲツ</t>
    </rPh>
    <rPh sb="16" eb="17">
      <t>ブン</t>
    </rPh>
    <phoneticPr fontId="2"/>
  </si>
  <si>
    <t>　１　口径区分を選択してください。</t>
    <rPh sb="3" eb="7">
      <t>コウケイクブン</t>
    </rPh>
    <rPh sb="8" eb="10">
      <t>センタク</t>
    </rPh>
    <phoneticPr fontId="2"/>
  </si>
  <si>
    <t>　２　２か月分の使用水量を入力してください。</t>
    <rPh sb="5" eb="7">
      <t>ゲツブン</t>
    </rPh>
    <rPh sb="8" eb="12">
      <t>シヨウスイリョウ</t>
    </rPh>
    <rPh sb="13" eb="15">
      <t>ニュウリョク</t>
    </rPh>
    <phoneticPr fontId="2"/>
  </si>
  <si>
    <t>－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</si>
</sst>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%;[Red]\-0.0%"/>
    <numFmt numFmtId="177" formatCode="General&quot;㎥&quot;"/>
    <numFmt numFmtId="178" formatCode="#,##0&quot;㎥&quot;"/>
    <numFmt numFmtId="179" formatCode="0.0%"/>
  </numFmts>
  <fonts count="21">
    <font>
      <sz val="12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6"/>
      <name val="Yu Gothic"/>
      <family val="2"/>
      <charset val="128"/>
    </font>
    <font>
      <b/>
      <sz val="14"/>
      <color theme="1"/>
      <name val="Yu Gothic"/>
      <family val="3"/>
      <charset val="128"/>
    </font>
    <font>
      <b/>
      <sz val="11"/>
      <color theme="1"/>
      <name val="Yu Gothic"/>
      <family val="3"/>
      <charset val="128"/>
    </font>
    <font>
      <sz val="11"/>
      <color theme="1"/>
      <name val="游ゴシック"/>
      <family val="3"/>
      <charset val="128"/>
    </font>
    <font>
      <sz val="11"/>
      <color theme="1"/>
      <name val="Yu Gothic"/>
      <family val="3"/>
      <charset val="128"/>
    </font>
    <font>
      <sz val="12"/>
      <color theme="1"/>
      <name val="ＭＳ 明朝"/>
      <family val="1"/>
      <charset val="128"/>
    </font>
    <font>
      <sz val="11"/>
      <color theme="1"/>
      <name val="Yu Gothic"/>
      <family val="2"/>
      <charset val="128"/>
    </font>
    <font>
      <sz val="12"/>
      <color rgb="FF006100"/>
      <name val="ＭＳ 明朝"/>
      <family val="2"/>
      <charset val="128"/>
    </font>
    <font>
      <sz val="11"/>
      <color theme="1"/>
      <name val="ＭＳ 明朝"/>
      <family val="1"/>
      <charset val="128"/>
    </font>
    <font>
      <sz val="14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sz val="10"/>
      <color theme="1"/>
      <name val="メイリオ"/>
      <family val="3"/>
      <charset val="128"/>
    </font>
    <font>
      <sz val="9"/>
      <color theme="1"/>
      <name val="ＭＳ 明朝"/>
      <family val="1"/>
      <charset val="128"/>
    </font>
    <font>
      <sz val="11"/>
      <color theme="1"/>
      <name val="メイリオ"/>
      <family val="3"/>
      <charset val="128"/>
    </font>
    <font>
      <sz val="9"/>
      <color theme="1"/>
      <name val="メイリオ"/>
      <family val="3"/>
      <charset val="128"/>
    </font>
    <font>
      <b/>
      <sz val="12"/>
      <color theme="0"/>
      <name val="メイリオ"/>
      <family val="3"/>
      <charset val="128"/>
    </font>
    <font>
      <b/>
      <sz val="12"/>
      <color rgb="FF0099FF"/>
      <name val="メイリオ"/>
      <family val="3"/>
      <charset val="128"/>
    </font>
    <font>
      <b/>
      <sz val="12"/>
      <color rgb="FFDA6272"/>
      <name val="メイリオ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99FF"/>
        <bgColor indexed="64"/>
      </patternFill>
    </fill>
    <fill>
      <patternFill patternType="solid">
        <fgColor rgb="FFDA627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</cellStyleXfs>
  <cellXfs count="180">
    <xf numFmtId="0" fontId="0" fillId="0" borderId="0" xfId="0">
      <alignment vertical="center"/>
    </xf>
    <xf numFmtId="0" fontId="0" fillId="0" borderId="4" xfId="0" applyBorder="1" applyAlignment="1">
      <alignment horizontal="center" vertical="center"/>
    </xf>
    <xf numFmtId="38" fontId="0" fillId="0" borderId="4" xfId="1" applyFont="1" applyBorder="1">
      <alignment vertical="center"/>
    </xf>
    <xf numFmtId="38" fontId="0" fillId="3" borderId="4" xfId="1" applyFont="1" applyFill="1" applyBorder="1">
      <alignment vertical="center"/>
    </xf>
    <xf numFmtId="176" fontId="0" fillId="0" borderId="4" xfId="2" applyNumberFormat="1" applyFont="1" applyBorder="1">
      <alignment vertical="center"/>
    </xf>
    <xf numFmtId="177" fontId="0" fillId="0" borderId="4" xfId="0" applyNumberFormat="1" applyFill="1" applyBorder="1">
      <alignment vertical="center"/>
    </xf>
    <xf numFmtId="0" fontId="0" fillId="0" borderId="4" xfId="0" applyBorder="1">
      <alignment vertical="center"/>
    </xf>
    <xf numFmtId="0" fontId="0" fillId="3" borderId="4" xfId="0" applyFill="1" applyBorder="1">
      <alignment vertical="center"/>
    </xf>
    <xf numFmtId="0" fontId="0" fillId="3" borderId="4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4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177" fontId="0" fillId="3" borderId="14" xfId="1" applyNumberFormat="1" applyFont="1" applyFill="1" applyBorder="1" applyAlignment="1">
      <alignment horizontal="center" vertical="center"/>
    </xf>
    <xf numFmtId="177" fontId="0" fillId="0" borderId="4" xfId="0" applyNumberForma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38" fontId="5" fillId="0" borderId="4" xfId="1" applyFont="1" applyBorder="1" applyAlignment="1">
      <alignment vertical="center"/>
    </xf>
    <xf numFmtId="38" fontId="0" fillId="0" borderId="15" xfId="1" applyFont="1" applyBorder="1">
      <alignment vertical="center"/>
    </xf>
    <xf numFmtId="38" fontId="5" fillId="0" borderId="15" xfId="1" applyFont="1" applyBorder="1" applyAlignment="1">
      <alignment vertical="center"/>
    </xf>
    <xf numFmtId="38" fontId="0" fillId="0" borderId="13" xfId="1" applyFont="1" applyBorder="1">
      <alignment vertical="center"/>
    </xf>
    <xf numFmtId="38" fontId="5" fillId="0" borderId="13" xfId="1" applyFont="1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4" xfId="0" applyFill="1" applyBorder="1" applyAlignment="1">
      <alignment horizontal="center" vertical="center"/>
    </xf>
    <xf numFmtId="38" fontId="0" fillId="0" borderId="4" xfId="1" applyFont="1" applyFill="1" applyBorder="1">
      <alignment vertical="center"/>
    </xf>
    <xf numFmtId="0" fontId="0" fillId="0" borderId="0" xfId="0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76" fontId="0" fillId="0" borderId="10" xfId="2" applyNumberFormat="1" applyFont="1" applyFill="1" applyBorder="1">
      <alignment vertical="center"/>
    </xf>
    <xf numFmtId="176" fontId="0" fillId="0" borderId="15" xfId="2" applyNumberFormat="1" applyFont="1" applyFill="1" applyBorder="1" applyAlignment="1">
      <alignment horizontal="right" vertical="center"/>
    </xf>
    <xf numFmtId="176" fontId="0" fillId="0" borderId="13" xfId="2" applyNumberFormat="1" applyFont="1" applyFill="1" applyBorder="1" applyAlignment="1">
      <alignment horizontal="right" vertical="center"/>
    </xf>
    <xf numFmtId="0" fontId="0" fillId="0" borderId="13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 shrinkToFit="1"/>
    </xf>
    <xf numFmtId="38" fontId="0" fillId="3" borderId="4" xfId="1" applyFont="1" applyFill="1" applyBorder="1" applyAlignment="1">
      <alignment horizontal="center"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0" fillId="0" borderId="4" xfId="1" applyFont="1" applyBorder="1" applyAlignment="1">
      <alignment horizontal="center" vertical="center"/>
    </xf>
    <xf numFmtId="38" fontId="0" fillId="0" borderId="4" xfId="1" applyFont="1" applyFill="1" applyBorder="1" applyAlignment="1">
      <alignment horizontal="center" vertical="center"/>
    </xf>
    <xf numFmtId="38" fontId="0" fillId="0" borderId="13" xfId="1" applyFont="1" applyFill="1" applyBorder="1" applyAlignment="1">
      <alignment horizontal="center" vertical="center"/>
    </xf>
    <xf numFmtId="38" fontId="0" fillId="3" borderId="13" xfId="1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77" fontId="7" fillId="0" borderId="18" xfId="0" applyNumberFormat="1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177" fontId="8" fillId="3" borderId="14" xfId="1" applyNumberFormat="1" applyFont="1" applyFill="1" applyBorder="1" applyAlignment="1">
      <alignment horizontal="center" vertical="center"/>
    </xf>
    <xf numFmtId="177" fontId="8" fillId="0" borderId="4" xfId="0" applyNumberFormat="1" applyFont="1" applyBorder="1" applyAlignment="1">
      <alignment horizontal="center" vertical="center"/>
    </xf>
    <xf numFmtId="177" fontId="8" fillId="0" borderId="9" xfId="0" applyNumberFormat="1" applyFont="1" applyFill="1" applyBorder="1" applyAlignment="1">
      <alignment horizontal="center" vertical="center"/>
    </xf>
    <xf numFmtId="38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76" fontId="0" fillId="0" borderId="4" xfId="2" applyNumberFormat="1" applyFont="1" applyFill="1" applyBorder="1">
      <alignment vertical="center"/>
    </xf>
    <xf numFmtId="176" fontId="0" fillId="0" borderId="4" xfId="2" applyNumberFormat="1" applyFont="1" applyFill="1" applyBorder="1" applyAlignment="1">
      <alignment horizontal="right" vertical="center"/>
    </xf>
    <xf numFmtId="38" fontId="0" fillId="0" borderId="0" xfId="1" applyFont="1" applyBorder="1">
      <alignment vertical="center"/>
    </xf>
    <xf numFmtId="38" fontId="5" fillId="0" borderId="0" xfId="1" applyFont="1" applyBorder="1" applyAlignment="1">
      <alignment vertical="center"/>
    </xf>
    <xf numFmtId="176" fontId="0" fillId="0" borderId="0" xfId="2" applyNumberFormat="1" applyFont="1" applyFill="1" applyBorder="1" applyAlignment="1">
      <alignment horizontal="right" vertical="center"/>
    </xf>
    <xf numFmtId="38" fontId="0" fillId="0" borderId="19" xfId="1" applyFont="1" applyBorder="1">
      <alignment vertical="center"/>
    </xf>
    <xf numFmtId="38" fontId="5" fillId="0" borderId="19" xfId="1" applyFont="1" applyBorder="1" applyAlignment="1">
      <alignment vertical="center"/>
    </xf>
    <xf numFmtId="176" fontId="0" fillId="0" borderId="19" xfId="2" applyNumberFormat="1" applyFont="1" applyFill="1" applyBorder="1" applyAlignment="1">
      <alignment horizontal="right" vertical="center"/>
    </xf>
    <xf numFmtId="38" fontId="5" fillId="0" borderId="20" xfId="1" applyFont="1" applyBorder="1" applyAlignment="1">
      <alignment vertical="center"/>
    </xf>
    <xf numFmtId="38" fontId="0" fillId="0" borderId="15" xfId="1" applyFont="1" applyFill="1" applyBorder="1">
      <alignment vertical="center"/>
    </xf>
    <xf numFmtId="38" fontId="5" fillId="0" borderId="15" xfId="1" applyFont="1" applyBorder="1">
      <alignment vertical="center"/>
    </xf>
    <xf numFmtId="0" fontId="8" fillId="0" borderId="0" xfId="0" applyFont="1" applyFill="1" applyAlignment="1">
      <alignment horizontal="center" vertical="center"/>
    </xf>
    <xf numFmtId="0" fontId="13" fillId="0" borderId="0" xfId="0" applyFont="1">
      <alignment vertical="center"/>
    </xf>
    <xf numFmtId="0" fontId="0" fillId="0" borderId="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76" fontId="0" fillId="0" borderId="4" xfId="2" applyNumberFormat="1" applyFont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0" fillId="2" borderId="4" xfId="0" applyFill="1" applyBorder="1" applyAlignment="1">
      <alignment horizontal="center" vertical="center" shrinkToFit="1"/>
    </xf>
    <xf numFmtId="0" fontId="0" fillId="2" borderId="13" xfId="0" applyFill="1" applyBorder="1" applyAlignment="1">
      <alignment horizontal="center" vertical="center"/>
    </xf>
    <xf numFmtId="38" fontId="0" fillId="2" borderId="4" xfId="1" applyFont="1" applyFill="1" applyBorder="1">
      <alignment vertical="center"/>
    </xf>
    <xf numFmtId="38" fontId="0" fillId="0" borderId="0" xfId="1" applyFont="1" applyBorder="1" applyAlignment="1">
      <alignment vertical="center"/>
    </xf>
    <xf numFmtId="176" fontId="0" fillId="0" borderId="10" xfId="2" applyNumberFormat="1" applyFont="1" applyBorder="1">
      <alignment vertical="center"/>
    </xf>
    <xf numFmtId="176" fontId="0" fillId="0" borderId="13" xfId="2" applyNumberFormat="1" applyFont="1" applyBorder="1" applyAlignment="1">
      <alignment horizontal="center" vertical="center"/>
    </xf>
    <xf numFmtId="38" fontId="0" fillId="0" borderId="10" xfId="1" applyFont="1" applyBorder="1">
      <alignment vertical="center"/>
    </xf>
    <xf numFmtId="38" fontId="0" fillId="3" borderId="10" xfId="1" applyFont="1" applyFill="1" applyBorder="1">
      <alignment vertical="center"/>
    </xf>
    <xf numFmtId="0" fontId="0" fillId="0" borderId="13" xfId="0" applyBorder="1">
      <alignment vertical="center"/>
    </xf>
    <xf numFmtId="0" fontId="0" fillId="3" borderId="13" xfId="0" applyFill="1" applyBorder="1">
      <alignment vertical="center"/>
    </xf>
    <xf numFmtId="0" fontId="13" fillId="0" borderId="0" xfId="0" applyFont="1" applyBorder="1">
      <alignment vertical="center"/>
    </xf>
    <xf numFmtId="38" fontId="0" fillId="0" borderId="4" xfId="1" applyFont="1" applyBorder="1" applyAlignment="1">
      <alignment horizontal="center" vertical="center"/>
    </xf>
    <xf numFmtId="179" fontId="0" fillId="0" borderId="4" xfId="2" applyNumberFormat="1" applyFont="1" applyBorder="1">
      <alignment vertical="center"/>
    </xf>
    <xf numFmtId="0" fontId="13" fillId="7" borderId="0" xfId="0" applyFont="1" applyFill="1" applyBorder="1" applyAlignment="1" applyProtection="1">
      <alignment horizontal="center" vertical="center"/>
      <protection locked="0"/>
    </xf>
    <xf numFmtId="178" fontId="13" fillId="7" borderId="0" xfId="0" applyNumberFormat="1" applyFont="1" applyFill="1" applyBorder="1" applyAlignment="1" applyProtection="1">
      <alignment horizontal="center" vertical="center"/>
      <protection locked="0"/>
    </xf>
    <xf numFmtId="0" fontId="13" fillId="0" borderId="0" xfId="0" applyFont="1" applyProtection="1">
      <alignment vertical="center"/>
    </xf>
    <xf numFmtId="0" fontId="12" fillId="0" borderId="0" xfId="0" applyFont="1" applyProtection="1">
      <alignment vertical="center"/>
    </xf>
    <xf numFmtId="0" fontId="14" fillId="0" borderId="0" xfId="0" applyFont="1" applyProtection="1">
      <alignment vertical="center"/>
    </xf>
    <xf numFmtId="0" fontId="13" fillId="0" borderId="1" xfId="0" applyFont="1" applyBorder="1" applyProtection="1">
      <alignment vertical="center"/>
    </xf>
    <xf numFmtId="0" fontId="13" fillId="0" borderId="2" xfId="0" applyFont="1" applyBorder="1" applyProtection="1">
      <alignment vertical="center"/>
    </xf>
    <xf numFmtId="0" fontId="13" fillId="0" borderId="3" xfId="0" applyFont="1" applyBorder="1" applyProtection="1">
      <alignment vertical="center"/>
    </xf>
    <xf numFmtId="0" fontId="13" fillId="0" borderId="18" xfId="0" applyFont="1" applyBorder="1" applyProtection="1">
      <alignment vertical="center"/>
    </xf>
    <xf numFmtId="0" fontId="13" fillId="0" borderId="0" xfId="0" applyFont="1" applyBorder="1" applyProtection="1">
      <alignment vertical="center"/>
    </xf>
    <xf numFmtId="0" fontId="13" fillId="0" borderId="21" xfId="0" applyFont="1" applyBorder="1" applyProtection="1">
      <alignment vertical="center"/>
    </xf>
    <xf numFmtId="0" fontId="13" fillId="0" borderId="0" xfId="0" applyFont="1" applyFill="1" applyBorder="1" applyAlignment="1" applyProtection="1">
      <alignment horizontal="center" vertical="center"/>
    </xf>
    <xf numFmtId="0" fontId="13" fillId="0" borderId="5" xfId="0" applyFont="1" applyBorder="1" applyProtection="1">
      <alignment vertical="center"/>
    </xf>
    <xf numFmtId="0" fontId="13" fillId="0" borderId="6" xfId="0" applyFont="1" applyBorder="1" applyProtection="1">
      <alignment vertical="center"/>
    </xf>
    <xf numFmtId="0" fontId="13" fillId="0" borderId="7" xfId="0" applyFont="1" applyBorder="1" applyProtection="1">
      <alignment vertical="center"/>
    </xf>
    <xf numFmtId="0" fontId="13" fillId="0" borderId="0" xfId="0" applyFont="1" applyAlignment="1" applyProtection="1">
      <alignment horizontal="right" vertical="center"/>
    </xf>
    <xf numFmtId="0" fontId="13" fillId="6" borderId="4" xfId="0" applyFont="1" applyFill="1" applyBorder="1" applyAlignment="1" applyProtection="1">
      <alignment horizontal="center" vertical="center"/>
    </xf>
    <xf numFmtId="0" fontId="13" fillId="6" borderId="8" xfId="0" applyFont="1" applyFill="1" applyBorder="1" applyAlignment="1" applyProtection="1">
      <alignment horizontal="center" vertical="center"/>
    </xf>
    <xf numFmtId="0" fontId="18" fillId="4" borderId="22" xfId="0" applyFont="1" applyFill="1" applyBorder="1" applyAlignment="1" applyProtection="1">
      <alignment horizontal="center" vertical="center"/>
    </xf>
    <xf numFmtId="0" fontId="16" fillId="6" borderId="9" xfId="0" applyFont="1" applyFill="1" applyBorder="1" applyAlignment="1" applyProtection="1">
      <alignment horizontal="center" vertical="center"/>
    </xf>
    <xf numFmtId="0" fontId="16" fillId="0" borderId="8" xfId="0" applyFont="1" applyBorder="1" applyAlignment="1" applyProtection="1">
      <alignment horizontal="distributed" vertical="center" indent="1"/>
    </xf>
    <xf numFmtId="0" fontId="16" fillId="0" borderId="9" xfId="0" applyFont="1" applyBorder="1" applyAlignment="1" applyProtection="1">
      <alignment horizontal="justify" vertical="center"/>
    </xf>
    <xf numFmtId="38" fontId="13" fillId="0" borderId="4" xfId="1" applyFont="1" applyBorder="1" applyProtection="1">
      <alignment vertical="center"/>
    </xf>
    <xf numFmtId="38" fontId="13" fillId="0" borderId="8" xfId="1" applyFont="1" applyBorder="1" applyProtection="1">
      <alignment vertical="center"/>
    </xf>
    <xf numFmtId="38" fontId="19" fillId="0" borderId="23" xfId="1" applyFont="1" applyFill="1" applyBorder="1" applyAlignment="1" applyProtection="1">
      <alignment vertical="center"/>
    </xf>
    <xf numFmtId="38" fontId="16" fillId="0" borderId="9" xfId="1" applyFont="1" applyBorder="1" applyAlignment="1" applyProtection="1">
      <alignment horizontal="right" vertical="center"/>
    </xf>
    <xf numFmtId="0" fontId="13" fillId="0" borderId="4" xfId="0" applyFont="1" applyBorder="1" applyAlignment="1" applyProtection="1">
      <alignment horizontal="right" vertical="center"/>
    </xf>
    <xf numFmtId="49" fontId="16" fillId="0" borderId="8" xfId="0" applyNumberFormat="1" applyFont="1" applyBorder="1" applyAlignment="1" applyProtection="1">
      <alignment horizontal="distributed" vertical="center" indent="1"/>
    </xf>
    <xf numFmtId="49" fontId="16" fillId="0" borderId="9" xfId="0" applyNumberFormat="1" applyFont="1" applyBorder="1" applyAlignment="1" applyProtection="1">
      <alignment horizontal="justify" vertical="center"/>
    </xf>
    <xf numFmtId="38" fontId="16" fillId="0" borderId="9" xfId="1" applyFont="1" applyBorder="1" applyProtection="1">
      <alignment vertical="center"/>
    </xf>
    <xf numFmtId="176" fontId="13" fillId="0" borderId="4" xfId="2" applyNumberFormat="1" applyFont="1" applyBorder="1" applyProtection="1">
      <alignment vertical="center"/>
    </xf>
    <xf numFmtId="38" fontId="13" fillId="0" borderId="4" xfId="0" applyNumberFormat="1" applyFont="1" applyBorder="1" applyProtection="1">
      <alignment vertical="center"/>
    </xf>
    <xf numFmtId="38" fontId="13" fillId="0" borderId="8" xfId="0" applyNumberFormat="1" applyFont="1" applyBorder="1" applyProtection="1">
      <alignment vertical="center"/>
    </xf>
    <xf numFmtId="38" fontId="19" fillId="0" borderId="24" xfId="1" applyFont="1" applyFill="1" applyBorder="1" applyAlignment="1" applyProtection="1">
      <alignment vertical="center"/>
    </xf>
    <xf numFmtId="0" fontId="17" fillId="0" borderId="0" xfId="0" applyFont="1" applyProtection="1">
      <alignment vertical="center"/>
    </xf>
    <xf numFmtId="0" fontId="13" fillId="0" borderId="0" xfId="0" applyFont="1" applyAlignment="1" applyProtection="1">
      <alignment vertical="center"/>
    </xf>
    <xf numFmtId="0" fontId="18" fillId="5" borderId="22" xfId="0" applyFont="1" applyFill="1" applyBorder="1" applyAlignment="1" applyProtection="1">
      <alignment horizontal="center" vertical="center"/>
    </xf>
    <xf numFmtId="38" fontId="20" fillId="0" borderId="23" xfId="1" applyFont="1" applyBorder="1" applyProtection="1">
      <alignment vertical="center"/>
    </xf>
    <xf numFmtId="38" fontId="20" fillId="0" borderId="24" xfId="1" applyFont="1" applyBorder="1" applyProtection="1">
      <alignment vertical="center"/>
    </xf>
    <xf numFmtId="0" fontId="17" fillId="0" borderId="0" xfId="0" applyFont="1" applyAlignment="1" applyProtection="1">
      <alignment vertical="center"/>
    </xf>
    <xf numFmtId="0" fontId="13" fillId="6" borderId="4" xfId="0" applyFont="1" applyFill="1" applyBorder="1" applyAlignment="1" applyProtection="1">
      <alignment horizontal="center"/>
    </xf>
    <xf numFmtId="0" fontId="0" fillId="0" borderId="10" xfId="0" applyBorder="1" applyAlignment="1">
      <alignment horizontal="center" vertical="center" textRotation="255"/>
    </xf>
    <xf numFmtId="0" fontId="0" fillId="0" borderId="12" xfId="0" applyBorder="1" applyAlignment="1">
      <alignment horizontal="center" vertical="center" textRotation="255"/>
    </xf>
    <xf numFmtId="0" fontId="0" fillId="0" borderId="13" xfId="0" applyBorder="1" applyAlignment="1">
      <alignment horizontal="center" vertical="center" textRotation="255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/>
    </xf>
    <xf numFmtId="38" fontId="0" fillId="0" borderId="8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38" fontId="0" fillId="0" borderId="9" xfId="1" applyFont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4" xfId="0" applyBorder="1" applyAlignment="1">
      <alignment horizontal="center" vertical="center" textRotation="255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5" fillId="3" borderId="8" xfId="0" applyFont="1" applyFill="1" applyBorder="1" applyAlignment="1">
      <alignment horizontal="center" vertical="center"/>
    </xf>
    <xf numFmtId="0" fontId="15" fillId="3" borderId="9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 shrinkToFit="1"/>
    </xf>
    <xf numFmtId="0" fontId="0" fillId="0" borderId="9" xfId="0" applyFill="1" applyBorder="1" applyAlignment="1">
      <alignment horizontal="center" vertical="center" shrinkToFit="1"/>
    </xf>
    <xf numFmtId="0" fontId="0" fillId="0" borderId="8" xfId="0" applyFill="1" applyBorder="1" applyAlignment="1">
      <alignment horizontal="center" vertical="center" wrapText="1" shrinkToFit="1"/>
    </xf>
    <xf numFmtId="0" fontId="0" fillId="0" borderId="9" xfId="0" applyFill="1" applyBorder="1" applyAlignment="1">
      <alignment horizontal="center" vertical="center" wrapText="1" shrinkToFit="1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38" fontId="0" fillId="0" borderId="16" xfId="0" applyNumberFormat="1" applyBorder="1" applyAlignment="1">
      <alignment horizontal="center" vertical="center"/>
    </xf>
    <xf numFmtId="38" fontId="0" fillId="0" borderId="17" xfId="0" applyNumberFormat="1" applyBorder="1" applyAlignment="1">
      <alignment horizontal="center" vertical="center"/>
    </xf>
    <xf numFmtId="38" fontId="0" fillId="0" borderId="16" xfId="1" applyFont="1" applyBorder="1" applyAlignment="1">
      <alignment horizontal="center" vertical="center"/>
    </xf>
    <xf numFmtId="38" fontId="0" fillId="0" borderId="17" xfId="1" applyFont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 shrinkToFit="1"/>
    </xf>
    <xf numFmtId="0" fontId="0" fillId="3" borderId="1" xfId="0" applyFill="1" applyBorder="1" applyAlignment="1">
      <alignment horizontal="center" vertical="center" shrinkToFit="1"/>
    </xf>
    <xf numFmtId="0" fontId="0" fillId="3" borderId="3" xfId="0" applyFill="1" applyBorder="1" applyAlignment="1">
      <alignment horizontal="center" vertical="center" shrinkToFit="1"/>
    </xf>
    <xf numFmtId="38" fontId="0" fillId="0" borderId="10" xfId="1" applyFont="1" applyBorder="1" applyAlignment="1">
      <alignment horizontal="center" vertical="center" wrapText="1"/>
    </xf>
    <xf numFmtId="38" fontId="0" fillId="0" borderId="13" xfId="1" applyFont="1" applyBorder="1" applyAlignment="1">
      <alignment horizontal="center" vertical="center"/>
    </xf>
    <xf numFmtId="38" fontId="0" fillId="0" borderId="4" xfId="1" applyFont="1" applyBorder="1" applyAlignment="1">
      <alignment horizontal="center" vertical="center"/>
    </xf>
    <xf numFmtId="0" fontId="0" fillId="3" borderId="8" xfId="0" applyFill="1" applyBorder="1" applyAlignment="1">
      <alignment horizontal="center" vertical="center" shrinkToFit="1"/>
    </xf>
    <xf numFmtId="0" fontId="0" fillId="3" borderId="9" xfId="0" applyFill="1" applyBorder="1" applyAlignment="1">
      <alignment horizontal="center" vertical="center" shrinkToFit="1"/>
    </xf>
  </cellXfs>
  <cellStyles count="7">
    <cellStyle name="パーセント" xfId="2" builtinId="5"/>
    <cellStyle name="パーセント 2" xfId="5" xr:uid="{64B1E294-90B2-4C93-BB90-A2B05F1C9BEB}"/>
    <cellStyle name="パーセント 3" xfId="6" xr:uid="{CC1F55B6-39B8-4B70-BF2D-DC56C1B0B6D8}"/>
    <cellStyle name="桁区切り" xfId="1" builtinId="6"/>
    <cellStyle name="桁区切り 2" xfId="3" xr:uid="{2314AD27-3F86-4887-BD54-EE953BCA26C3}"/>
    <cellStyle name="標準" xfId="0" builtinId="0"/>
    <cellStyle name="標準 2" xfId="4" xr:uid="{52262E2F-32AA-4054-8A63-288A327AF1C4}"/>
  </cellStyles>
  <dxfs count="0"/>
  <tableStyles count="0" defaultTableStyle="TableStyleMedium2" defaultPivotStyle="PivotStyleLight16"/>
  <colors>
    <mruColors>
      <color rgb="FFDA6272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  <pageSetUpPr autoPageBreaks="0" fitToPage="1"/>
  </sheetPr>
  <dimension ref="A1:K33"/>
  <sheetViews>
    <sheetView showGridLines="0" showRowColHeaders="0" tabSelected="1" zoomScale="90" zoomScaleNormal="90" zoomScaleSheetLayoutView="100" workbookViewId="0"/>
  </sheetViews>
  <sheetFormatPr defaultColWidth="8.75" defaultRowHeight="24" customHeight="1"/>
  <cols>
    <col min="1" max="1" width="2.75" style="69" customWidth="1"/>
    <col min="2" max="2" width="16.625" style="69" customWidth="1"/>
    <col min="3" max="3" width="17.625" style="69" customWidth="1"/>
    <col min="4" max="9" width="12.625" style="69" customWidth="1"/>
    <col min="10" max="16384" width="8.75" style="69"/>
  </cols>
  <sheetData>
    <row r="1" spans="1:11" ht="13.5" customHeight="1">
      <c r="A1" s="89"/>
      <c r="B1" s="89"/>
      <c r="C1" s="89"/>
      <c r="D1" s="89"/>
      <c r="E1" s="89"/>
      <c r="F1" s="89"/>
      <c r="G1" s="89"/>
      <c r="H1" s="89"/>
      <c r="I1" s="89"/>
    </row>
    <row r="2" spans="1:11" ht="24" customHeight="1">
      <c r="A2" s="89"/>
      <c r="B2" s="90" t="s">
        <v>118</v>
      </c>
      <c r="C2" s="89"/>
      <c r="D2" s="89"/>
      <c r="E2" s="89"/>
      <c r="F2" s="89"/>
      <c r="G2" s="89"/>
      <c r="H2" s="89"/>
      <c r="I2" s="89"/>
    </row>
    <row r="3" spans="1:11" ht="24" customHeight="1">
      <c r="A3" s="89"/>
      <c r="B3" s="91" t="s">
        <v>94</v>
      </c>
      <c r="C3" s="89"/>
      <c r="D3" s="89"/>
      <c r="E3" s="89"/>
      <c r="F3" s="89"/>
      <c r="G3" s="89"/>
      <c r="H3" s="89"/>
      <c r="I3" s="89"/>
    </row>
    <row r="4" spans="1:11" ht="5.25" customHeight="1">
      <c r="A4" s="89"/>
      <c r="B4" s="92"/>
      <c r="C4" s="93"/>
      <c r="D4" s="93"/>
      <c r="E4" s="93"/>
      <c r="F4" s="93"/>
      <c r="G4" s="93"/>
      <c r="H4" s="93"/>
      <c r="I4" s="94"/>
      <c r="J4" s="84"/>
      <c r="K4" s="84"/>
    </row>
    <row r="5" spans="1:11" ht="24" customHeight="1">
      <c r="A5" s="89"/>
      <c r="B5" s="95" t="s">
        <v>119</v>
      </c>
      <c r="C5" s="96"/>
      <c r="D5" s="96"/>
      <c r="E5" s="96"/>
      <c r="F5" s="96"/>
      <c r="G5" s="87" t="s">
        <v>96</v>
      </c>
      <c r="H5" s="96" t="s">
        <v>9</v>
      </c>
      <c r="I5" s="97"/>
      <c r="J5" s="84"/>
      <c r="K5" s="84"/>
    </row>
    <row r="6" spans="1:11" ht="5.25" customHeight="1">
      <c r="A6" s="89"/>
      <c r="B6" s="95"/>
      <c r="C6" s="96"/>
      <c r="D6" s="96"/>
      <c r="E6" s="96"/>
      <c r="F6" s="96"/>
      <c r="G6" s="98"/>
      <c r="H6" s="96"/>
      <c r="I6" s="97"/>
      <c r="J6" s="84"/>
      <c r="K6" s="84"/>
    </row>
    <row r="7" spans="1:11" ht="24" customHeight="1">
      <c r="A7" s="89"/>
      <c r="B7" s="95" t="s">
        <v>120</v>
      </c>
      <c r="C7" s="96"/>
      <c r="D7" s="96"/>
      <c r="E7" s="96"/>
      <c r="F7" s="96"/>
      <c r="G7" s="88">
        <v>40</v>
      </c>
      <c r="H7" s="96" t="s">
        <v>79</v>
      </c>
      <c r="I7" s="97"/>
      <c r="J7" s="84"/>
      <c r="K7" s="84"/>
    </row>
    <row r="8" spans="1:11" ht="5.25" customHeight="1">
      <c r="A8" s="89"/>
      <c r="B8" s="99"/>
      <c r="C8" s="100"/>
      <c r="D8" s="100"/>
      <c r="E8" s="100"/>
      <c r="F8" s="100"/>
      <c r="G8" s="100"/>
      <c r="H8" s="100"/>
      <c r="I8" s="101"/>
      <c r="J8" s="84"/>
      <c r="K8" s="84"/>
    </row>
    <row r="9" spans="1:11" ht="24" customHeight="1">
      <c r="A9" s="89"/>
      <c r="B9" s="96" t="s">
        <v>95</v>
      </c>
      <c r="C9" s="96"/>
      <c r="D9" s="96"/>
      <c r="E9" s="96"/>
      <c r="F9" s="96"/>
      <c r="G9" s="96"/>
      <c r="H9" s="96"/>
      <c r="I9" s="96"/>
      <c r="J9" s="84"/>
      <c r="K9" s="84"/>
    </row>
    <row r="10" spans="1:11" ht="24" customHeight="1">
      <c r="A10" s="89"/>
      <c r="B10" s="96"/>
      <c r="C10" s="96"/>
      <c r="D10" s="96"/>
      <c r="E10" s="96"/>
      <c r="F10" s="96"/>
      <c r="G10" s="96"/>
      <c r="H10" s="96"/>
      <c r="I10" s="96"/>
      <c r="J10" s="84"/>
      <c r="K10" s="84"/>
    </row>
    <row r="11" spans="1:11" ht="24" customHeight="1" thickBot="1">
      <c r="A11" s="89"/>
      <c r="B11" s="89" t="s">
        <v>97</v>
      </c>
      <c r="C11" s="89"/>
      <c r="D11" s="89"/>
      <c r="E11" s="89"/>
      <c r="F11" s="89"/>
      <c r="G11" s="89"/>
      <c r="H11" s="89"/>
      <c r="I11" s="102" t="s">
        <v>77</v>
      </c>
    </row>
    <row r="12" spans="1:11" ht="25.5" customHeight="1">
      <c r="A12" s="89"/>
      <c r="B12" s="127"/>
      <c r="C12" s="127"/>
      <c r="D12" s="103" t="s">
        <v>14</v>
      </c>
      <c r="E12" s="103" t="s">
        <v>39</v>
      </c>
      <c r="F12" s="104" t="s">
        <v>76</v>
      </c>
      <c r="G12" s="105" t="s">
        <v>40</v>
      </c>
      <c r="H12" s="106" t="s">
        <v>48</v>
      </c>
      <c r="I12" s="103" t="s">
        <v>49</v>
      </c>
    </row>
    <row r="13" spans="1:11" ht="25.5" customHeight="1">
      <c r="A13" s="89"/>
      <c r="B13" s="107" t="s">
        <v>36</v>
      </c>
      <c r="C13" s="108" t="s">
        <v>110</v>
      </c>
      <c r="D13" s="109">
        <f>料金推移!D29</f>
        <v>1900</v>
      </c>
      <c r="E13" s="109">
        <f>料金推移!D30</f>
        <v>2000</v>
      </c>
      <c r="F13" s="110">
        <f>料金推移!D31</f>
        <v>380</v>
      </c>
      <c r="G13" s="111">
        <f>SUM(D13:F13)</f>
        <v>4280</v>
      </c>
      <c r="H13" s="112" t="s">
        <v>121</v>
      </c>
      <c r="I13" s="113" t="s">
        <v>121</v>
      </c>
    </row>
    <row r="14" spans="1:11" ht="25.5" customHeight="1">
      <c r="A14" s="89"/>
      <c r="B14" s="114" t="s">
        <v>105</v>
      </c>
      <c r="C14" s="115" t="s">
        <v>111</v>
      </c>
      <c r="D14" s="109">
        <f>料金推移!E29</f>
        <v>1960</v>
      </c>
      <c r="E14" s="109">
        <f>料金推移!E30</f>
        <v>2020</v>
      </c>
      <c r="F14" s="110">
        <f>料金推移!E31</f>
        <v>380</v>
      </c>
      <c r="G14" s="111">
        <f t="shared" ref="G14:G20" si="0">SUM(D14:F14)</f>
        <v>4360</v>
      </c>
      <c r="H14" s="116">
        <f>G14-$G$13</f>
        <v>80</v>
      </c>
      <c r="I14" s="117">
        <f t="shared" ref="I14:I18" si="1">H14/$G$13</f>
        <v>1.8691588785046728E-2</v>
      </c>
    </row>
    <row r="15" spans="1:11" ht="25.5" customHeight="1">
      <c r="A15" s="89"/>
      <c r="B15" s="114" t="s">
        <v>62</v>
      </c>
      <c r="C15" s="115" t="s">
        <v>112</v>
      </c>
      <c r="D15" s="109">
        <f>料金推移!F29</f>
        <v>2020</v>
      </c>
      <c r="E15" s="109">
        <f>料金推移!F30</f>
        <v>2040</v>
      </c>
      <c r="F15" s="110">
        <f>料金推移!F31</f>
        <v>400</v>
      </c>
      <c r="G15" s="111">
        <f t="shared" si="0"/>
        <v>4460</v>
      </c>
      <c r="H15" s="116">
        <f>G15-$G$13</f>
        <v>180</v>
      </c>
      <c r="I15" s="117">
        <f t="shared" si="1"/>
        <v>4.2056074766355138E-2</v>
      </c>
    </row>
    <row r="16" spans="1:11" ht="25.5" customHeight="1">
      <c r="A16" s="89"/>
      <c r="B16" s="114" t="s">
        <v>106</v>
      </c>
      <c r="C16" s="115" t="s">
        <v>113</v>
      </c>
      <c r="D16" s="109">
        <f>料金推移!G29</f>
        <v>2080</v>
      </c>
      <c r="E16" s="109">
        <f>料金推移!G30</f>
        <v>2060</v>
      </c>
      <c r="F16" s="110">
        <f>料金推移!G31</f>
        <v>400</v>
      </c>
      <c r="G16" s="111">
        <f t="shared" si="0"/>
        <v>4540</v>
      </c>
      <c r="H16" s="116">
        <f>G16-$G$13</f>
        <v>260</v>
      </c>
      <c r="I16" s="117">
        <f t="shared" si="1"/>
        <v>6.0747663551401869E-2</v>
      </c>
    </row>
    <row r="17" spans="1:9" ht="25.5" customHeight="1">
      <c r="A17" s="89"/>
      <c r="B17" s="114" t="s">
        <v>107</v>
      </c>
      <c r="C17" s="115" t="s">
        <v>114</v>
      </c>
      <c r="D17" s="109">
        <f>料金推移!H29</f>
        <v>2140</v>
      </c>
      <c r="E17" s="109">
        <f>料金推移!H30</f>
        <v>2080</v>
      </c>
      <c r="F17" s="110">
        <f>料金推移!H31</f>
        <v>420</v>
      </c>
      <c r="G17" s="111">
        <f t="shared" si="0"/>
        <v>4640</v>
      </c>
      <c r="H17" s="116">
        <f>G17-$G$13</f>
        <v>360</v>
      </c>
      <c r="I17" s="117">
        <f t="shared" si="1"/>
        <v>8.4112149532710276E-2</v>
      </c>
    </row>
    <row r="18" spans="1:9" ht="25.5" customHeight="1">
      <c r="A18" s="89"/>
      <c r="B18" s="114" t="s">
        <v>108</v>
      </c>
      <c r="C18" s="115" t="s">
        <v>115</v>
      </c>
      <c r="D18" s="109">
        <f>料金推移!I29</f>
        <v>2220</v>
      </c>
      <c r="E18" s="109">
        <f>料金推移!I30</f>
        <v>2100</v>
      </c>
      <c r="F18" s="110">
        <f>料金推移!I31</f>
        <v>420</v>
      </c>
      <c r="G18" s="111">
        <f t="shared" si="0"/>
        <v>4740</v>
      </c>
      <c r="H18" s="116">
        <f t="shared" ref="H18:H20" si="2">G18-$G$13</f>
        <v>460</v>
      </c>
      <c r="I18" s="117">
        <f t="shared" si="1"/>
        <v>0.10747663551401869</v>
      </c>
    </row>
    <row r="19" spans="1:9" ht="25.5" customHeight="1">
      <c r="A19" s="89"/>
      <c r="B19" s="114" t="s">
        <v>109</v>
      </c>
      <c r="C19" s="115" t="s">
        <v>116</v>
      </c>
      <c r="D19" s="109">
        <f>料金推移!J29</f>
        <v>2300</v>
      </c>
      <c r="E19" s="109">
        <f>料金推移!J30</f>
        <v>2120</v>
      </c>
      <c r="F19" s="110">
        <f>料金推移!J31</f>
        <v>440</v>
      </c>
      <c r="G19" s="111">
        <f t="shared" si="0"/>
        <v>4860</v>
      </c>
      <c r="H19" s="116">
        <f t="shared" si="2"/>
        <v>580</v>
      </c>
      <c r="I19" s="117">
        <f>H19/$G$13</f>
        <v>0.13551401869158877</v>
      </c>
    </row>
    <row r="20" spans="1:9" ht="25.5" customHeight="1" thickBot="1">
      <c r="A20" s="89"/>
      <c r="B20" s="114" t="s">
        <v>37</v>
      </c>
      <c r="C20" s="115" t="s">
        <v>117</v>
      </c>
      <c r="D20" s="118">
        <f>料金推移!K29</f>
        <v>2380</v>
      </c>
      <c r="E20" s="118">
        <f>料金推移!K30</f>
        <v>2140</v>
      </c>
      <c r="F20" s="119">
        <f>料金推移!K31</f>
        <v>440</v>
      </c>
      <c r="G20" s="120">
        <f t="shared" si="0"/>
        <v>4960</v>
      </c>
      <c r="H20" s="116">
        <f t="shared" si="2"/>
        <v>680</v>
      </c>
      <c r="I20" s="117">
        <f>H20/$G$13</f>
        <v>0.15887850467289719</v>
      </c>
    </row>
    <row r="21" spans="1:9" ht="24" customHeight="1">
      <c r="A21" s="89"/>
      <c r="B21" s="89"/>
      <c r="C21" s="89"/>
      <c r="D21" s="89"/>
      <c r="E21" s="89"/>
      <c r="F21" s="89"/>
      <c r="G21" s="89"/>
      <c r="H21" s="121" t="s">
        <v>87</v>
      </c>
      <c r="I21" s="122"/>
    </row>
    <row r="22" spans="1:9" ht="24" customHeight="1">
      <c r="A22" s="89"/>
      <c r="B22" s="89"/>
      <c r="C22" s="89"/>
      <c r="D22" s="89"/>
      <c r="E22" s="89"/>
      <c r="F22" s="89"/>
      <c r="G22" s="89"/>
      <c r="H22" s="89"/>
      <c r="I22" s="89"/>
    </row>
    <row r="23" spans="1:9" ht="24" customHeight="1" thickBot="1">
      <c r="A23" s="89"/>
      <c r="B23" s="89" t="s">
        <v>98</v>
      </c>
      <c r="C23" s="89"/>
      <c r="D23" s="89"/>
      <c r="E23" s="89"/>
      <c r="F23" s="89"/>
      <c r="G23" s="89"/>
      <c r="H23" s="89"/>
      <c r="I23" s="102" t="s">
        <v>77</v>
      </c>
    </row>
    <row r="24" spans="1:9" ht="25.5" customHeight="1">
      <c r="A24" s="89"/>
      <c r="B24" s="127"/>
      <c r="C24" s="127"/>
      <c r="D24" s="103" t="s">
        <v>14</v>
      </c>
      <c r="E24" s="103" t="s">
        <v>39</v>
      </c>
      <c r="F24" s="104" t="s">
        <v>76</v>
      </c>
      <c r="G24" s="123" t="s">
        <v>40</v>
      </c>
      <c r="H24" s="106" t="s">
        <v>48</v>
      </c>
      <c r="I24" s="103" t="s">
        <v>49</v>
      </c>
    </row>
    <row r="25" spans="1:9" ht="25.5" customHeight="1">
      <c r="A25" s="89"/>
      <c r="B25" s="107" t="s">
        <v>36</v>
      </c>
      <c r="C25" s="108" t="s">
        <v>110</v>
      </c>
      <c r="D25" s="109">
        <f>料金推移!D36</f>
        <v>1200</v>
      </c>
      <c r="E25" s="109">
        <f>料金推移!D37</f>
        <v>800</v>
      </c>
      <c r="F25" s="110">
        <f>料金推移!D38</f>
        <v>200</v>
      </c>
      <c r="G25" s="124">
        <f>SUM(D25:F25)</f>
        <v>2200</v>
      </c>
      <c r="H25" s="112" t="s">
        <v>121</v>
      </c>
      <c r="I25" s="113" t="s">
        <v>121</v>
      </c>
    </row>
    <row r="26" spans="1:9" ht="25.5" customHeight="1">
      <c r="A26" s="89"/>
      <c r="B26" s="114" t="s">
        <v>105</v>
      </c>
      <c r="C26" s="115" t="s">
        <v>111</v>
      </c>
      <c r="D26" s="109">
        <f>料金推移!E36</f>
        <v>1360</v>
      </c>
      <c r="E26" s="109">
        <f>料金推移!E37</f>
        <v>980</v>
      </c>
      <c r="F26" s="110">
        <f>料金推移!E38</f>
        <v>220</v>
      </c>
      <c r="G26" s="124">
        <f t="shared" ref="G26:G32" si="3">SUM(D26:F26)</f>
        <v>2560</v>
      </c>
      <c r="H26" s="116">
        <f t="shared" ref="H26:H32" si="4">G26-$G$25</f>
        <v>360</v>
      </c>
      <c r="I26" s="117">
        <f t="shared" ref="I26:I32" si="5">H26/$G$25</f>
        <v>0.16363636363636364</v>
      </c>
    </row>
    <row r="27" spans="1:9" ht="25.5" customHeight="1">
      <c r="A27" s="89"/>
      <c r="B27" s="114" t="s">
        <v>62</v>
      </c>
      <c r="C27" s="115" t="s">
        <v>112</v>
      </c>
      <c r="D27" s="109">
        <f>料金推移!F36</f>
        <v>1520</v>
      </c>
      <c r="E27" s="109">
        <f>料金推移!F37</f>
        <v>1160</v>
      </c>
      <c r="F27" s="110">
        <f>料金推移!F38</f>
        <v>260</v>
      </c>
      <c r="G27" s="124">
        <f t="shared" si="3"/>
        <v>2940</v>
      </c>
      <c r="H27" s="116">
        <f t="shared" si="4"/>
        <v>740</v>
      </c>
      <c r="I27" s="117">
        <f t="shared" si="5"/>
        <v>0.33636363636363636</v>
      </c>
    </row>
    <row r="28" spans="1:9" ht="25.5" customHeight="1">
      <c r="A28" s="89"/>
      <c r="B28" s="114" t="s">
        <v>106</v>
      </c>
      <c r="C28" s="115" t="s">
        <v>113</v>
      </c>
      <c r="D28" s="109">
        <f>料金推移!G36</f>
        <v>1680</v>
      </c>
      <c r="E28" s="109">
        <f>料金推移!G37</f>
        <v>1340</v>
      </c>
      <c r="F28" s="110">
        <f>料金推移!G38</f>
        <v>300</v>
      </c>
      <c r="G28" s="124">
        <f t="shared" si="3"/>
        <v>3320</v>
      </c>
      <c r="H28" s="116">
        <f t="shared" si="4"/>
        <v>1120</v>
      </c>
      <c r="I28" s="117">
        <f t="shared" si="5"/>
        <v>0.50909090909090904</v>
      </c>
    </row>
    <row r="29" spans="1:9" ht="25.5" customHeight="1">
      <c r="A29" s="89"/>
      <c r="B29" s="114" t="s">
        <v>107</v>
      </c>
      <c r="C29" s="115" t="s">
        <v>114</v>
      </c>
      <c r="D29" s="109">
        <f>料金推移!H36</f>
        <v>1840</v>
      </c>
      <c r="E29" s="109">
        <f>料金推移!H37</f>
        <v>1540</v>
      </c>
      <c r="F29" s="110">
        <f>料金推移!H38</f>
        <v>320</v>
      </c>
      <c r="G29" s="124">
        <f t="shared" si="3"/>
        <v>3700</v>
      </c>
      <c r="H29" s="116">
        <f t="shared" si="4"/>
        <v>1500</v>
      </c>
      <c r="I29" s="117">
        <f t="shared" si="5"/>
        <v>0.68181818181818177</v>
      </c>
    </row>
    <row r="30" spans="1:9" ht="25.5" customHeight="1">
      <c r="A30" s="89"/>
      <c r="B30" s="114" t="s">
        <v>108</v>
      </c>
      <c r="C30" s="115" t="s">
        <v>115</v>
      </c>
      <c r="D30" s="109">
        <f>料金推移!I36</f>
        <v>2020</v>
      </c>
      <c r="E30" s="109">
        <f>料金推移!I37</f>
        <v>1740</v>
      </c>
      <c r="F30" s="110">
        <f>料金推移!I38</f>
        <v>360</v>
      </c>
      <c r="G30" s="124">
        <f t="shared" si="3"/>
        <v>4120</v>
      </c>
      <c r="H30" s="116">
        <f t="shared" si="4"/>
        <v>1920</v>
      </c>
      <c r="I30" s="117">
        <f t="shared" si="5"/>
        <v>0.87272727272727268</v>
      </c>
    </row>
    <row r="31" spans="1:9" ht="25.5" customHeight="1">
      <c r="A31" s="89"/>
      <c r="B31" s="114" t="s">
        <v>109</v>
      </c>
      <c r="C31" s="115" t="s">
        <v>116</v>
      </c>
      <c r="D31" s="109">
        <f>料金推移!J36</f>
        <v>2200</v>
      </c>
      <c r="E31" s="109">
        <f>料金推移!J37</f>
        <v>1940</v>
      </c>
      <c r="F31" s="110">
        <f>料金推移!J38</f>
        <v>400</v>
      </c>
      <c r="G31" s="124">
        <f t="shared" si="3"/>
        <v>4540</v>
      </c>
      <c r="H31" s="116">
        <f t="shared" si="4"/>
        <v>2340</v>
      </c>
      <c r="I31" s="117">
        <f t="shared" si="5"/>
        <v>1.0636363636363637</v>
      </c>
    </row>
    <row r="32" spans="1:9" ht="25.5" customHeight="1" thickBot="1">
      <c r="A32" s="89"/>
      <c r="B32" s="114" t="s">
        <v>37</v>
      </c>
      <c r="C32" s="115" t="s">
        <v>117</v>
      </c>
      <c r="D32" s="118">
        <f>料金推移!K36</f>
        <v>2380</v>
      </c>
      <c r="E32" s="118">
        <f>料金推移!K37</f>
        <v>2140</v>
      </c>
      <c r="F32" s="119">
        <f>料金推移!K38</f>
        <v>440</v>
      </c>
      <c r="G32" s="125">
        <f t="shared" si="3"/>
        <v>4960</v>
      </c>
      <c r="H32" s="116">
        <f t="shared" si="4"/>
        <v>2760</v>
      </c>
      <c r="I32" s="117">
        <f t="shared" si="5"/>
        <v>1.2545454545454546</v>
      </c>
    </row>
    <row r="33" spans="1:9" ht="24" customHeight="1">
      <c r="A33" s="89"/>
      <c r="B33" s="89"/>
      <c r="C33" s="89"/>
      <c r="D33" s="89"/>
      <c r="E33" s="89"/>
      <c r="F33" s="89"/>
      <c r="G33" s="89"/>
      <c r="H33" s="126" t="s">
        <v>87</v>
      </c>
      <c r="I33" s="89"/>
    </row>
  </sheetData>
  <sheetProtection algorithmName="SHA-512" hashValue="Z2+tzXHtuqBrStkf7tLqv+e1qGj1tQDs54qLIr8D8MXdMcw8FGnp5BHX1/PJMzVN4dFybiYMg3AQ7EfJEp02tQ==" saltValue="WSFBWxL19mTljHToM8hlbQ==" spinCount="100000" sheet="1" objects="1" scenarios="1"/>
  <customSheetViews>
    <customSheetView guid="{2A00CDD1-505C-43C5-9872-ED59CBEEA67D}" scale="115" showPageBreaks="1" showGridLines="0" printArea="1" view="pageBreakPreview">
      <selection activeCell="E4" sqref="E4"/>
      <pageMargins left="0.7" right="0.7" top="0.75" bottom="0.75" header="0.3" footer="0.3"/>
      <pageSetup paperSize="9" scale="76" orientation="portrait" r:id="rId1"/>
    </customSheetView>
  </customSheetViews>
  <mergeCells count="2">
    <mergeCell ref="B24:C24"/>
    <mergeCell ref="B12:C12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4" orientation="portrait"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0000000}">
          <x14:formula1>
            <xm:f>プルダウンデータ!$A$2:$A$9</xm:f>
          </x14:formula1>
          <xm:sqref>G5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V39"/>
  <sheetViews>
    <sheetView topLeftCell="B1" workbookViewId="0">
      <selection activeCell="G18" sqref="G18"/>
    </sheetView>
  </sheetViews>
  <sheetFormatPr defaultRowHeight="14.25"/>
  <cols>
    <col min="7" max="7" width="8.75" customWidth="1"/>
    <col min="10" max="11" width="8.75" customWidth="1"/>
    <col min="16" max="17" width="8.75" customWidth="1"/>
  </cols>
  <sheetData>
    <row r="1" spans="1:22">
      <c r="A1" t="s">
        <v>10</v>
      </c>
    </row>
    <row r="3" spans="1:22">
      <c r="A3" s="131"/>
      <c r="B3" s="132"/>
      <c r="C3" s="133"/>
      <c r="D3" s="137" t="s">
        <v>81</v>
      </c>
      <c r="E3" s="138"/>
      <c r="F3" s="148" t="s">
        <v>88</v>
      </c>
      <c r="G3" s="149"/>
      <c r="H3" s="148" t="s">
        <v>89</v>
      </c>
      <c r="I3" s="149"/>
      <c r="J3" s="148" t="s">
        <v>90</v>
      </c>
      <c r="K3" s="149"/>
      <c r="L3" s="148" t="s">
        <v>91</v>
      </c>
      <c r="M3" s="149"/>
      <c r="N3" s="148" t="s">
        <v>92</v>
      </c>
      <c r="O3" s="149"/>
      <c r="P3" s="150" t="s">
        <v>93</v>
      </c>
      <c r="Q3" s="151"/>
      <c r="R3" s="9" t="s">
        <v>26</v>
      </c>
      <c r="S3" s="143" t="s">
        <v>83</v>
      </c>
      <c r="T3" s="143" t="s">
        <v>84</v>
      </c>
      <c r="U3" s="139" t="s">
        <v>11</v>
      </c>
      <c r="V3" s="139" t="s">
        <v>11</v>
      </c>
    </row>
    <row r="4" spans="1:22">
      <c r="A4" s="134"/>
      <c r="B4" s="135"/>
      <c r="C4" s="136"/>
      <c r="D4" s="1" t="s">
        <v>12</v>
      </c>
      <c r="E4" s="1" t="s">
        <v>13</v>
      </c>
      <c r="F4" s="8" t="s">
        <v>12</v>
      </c>
      <c r="G4" s="8" t="s">
        <v>13</v>
      </c>
      <c r="H4" s="8" t="s">
        <v>12</v>
      </c>
      <c r="I4" s="8" t="s">
        <v>13</v>
      </c>
      <c r="J4" s="8" t="s">
        <v>12</v>
      </c>
      <c r="K4" s="8" t="s">
        <v>13</v>
      </c>
      <c r="L4" s="8" t="s">
        <v>12</v>
      </c>
      <c r="M4" s="8" t="s">
        <v>13</v>
      </c>
      <c r="N4" s="8" t="s">
        <v>12</v>
      </c>
      <c r="O4" s="8" t="s">
        <v>13</v>
      </c>
      <c r="P4" s="8" t="s">
        <v>12</v>
      </c>
      <c r="Q4" s="8" t="s">
        <v>13</v>
      </c>
      <c r="R4" s="10" t="s">
        <v>82</v>
      </c>
      <c r="S4" s="144"/>
      <c r="T4" s="144"/>
      <c r="U4" s="139"/>
      <c r="V4" s="139"/>
    </row>
    <row r="5" spans="1:22">
      <c r="A5" s="145" t="s">
        <v>14</v>
      </c>
      <c r="B5" s="146" t="s">
        <v>15</v>
      </c>
      <c r="C5" s="147"/>
      <c r="D5" s="2">
        <v>950</v>
      </c>
      <c r="E5" s="2">
        <v>600</v>
      </c>
      <c r="F5" s="3">
        <v>980</v>
      </c>
      <c r="G5" s="3">
        <v>680</v>
      </c>
      <c r="H5" s="3">
        <v>1010</v>
      </c>
      <c r="I5" s="3">
        <v>760</v>
      </c>
      <c r="J5" s="3">
        <v>1040</v>
      </c>
      <c r="K5" s="3">
        <v>840</v>
      </c>
      <c r="L5" s="3">
        <v>1070</v>
      </c>
      <c r="M5" s="3">
        <v>920</v>
      </c>
      <c r="N5" s="3">
        <v>1110</v>
      </c>
      <c r="O5" s="3">
        <v>1010</v>
      </c>
      <c r="P5" s="3">
        <v>1150</v>
      </c>
      <c r="Q5" s="3">
        <v>1100</v>
      </c>
      <c r="R5" s="3">
        <v>1190</v>
      </c>
      <c r="S5" s="2">
        <f>R5-D5</f>
        <v>240</v>
      </c>
      <c r="T5" s="2">
        <f>R5-E5</f>
        <v>590</v>
      </c>
      <c r="U5" s="4">
        <f>S5/D5</f>
        <v>0.25263157894736843</v>
      </c>
      <c r="V5" s="4">
        <f>T5/E5</f>
        <v>0.98333333333333328</v>
      </c>
    </row>
    <row r="6" spans="1:22">
      <c r="A6" s="145"/>
      <c r="B6" s="146" t="s">
        <v>16</v>
      </c>
      <c r="C6" s="147"/>
      <c r="D6" s="2">
        <v>1390</v>
      </c>
      <c r="E6" s="2">
        <v>870</v>
      </c>
      <c r="F6" s="3">
        <v>1560</v>
      </c>
      <c r="G6" s="3">
        <v>1120</v>
      </c>
      <c r="H6" s="3">
        <v>1730</v>
      </c>
      <c r="I6" s="3">
        <v>1370</v>
      </c>
      <c r="J6" s="3">
        <v>1910</v>
      </c>
      <c r="K6" s="3">
        <v>1620</v>
      </c>
      <c r="L6" s="3">
        <v>2090</v>
      </c>
      <c r="M6" s="3">
        <v>1870</v>
      </c>
      <c r="N6" s="3">
        <v>2270</v>
      </c>
      <c r="O6" s="3">
        <v>2120</v>
      </c>
      <c r="P6" s="3">
        <v>2450</v>
      </c>
      <c r="Q6" s="3">
        <v>2370</v>
      </c>
      <c r="R6" s="3">
        <v>2630</v>
      </c>
      <c r="S6" s="2">
        <f>R6-D6</f>
        <v>1240</v>
      </c>
      <c r="T6" s="2">
        <f t="shared" ref="T6:T11" si="0">R6-E6</f>
        <v>1760</v>
      </c>
      <c r="U6" s="4">
        <f t="shared" ref="U6:V12" si="1">S6/D6</f>
        <v>0.8920863309352518</v>
      </c>
      <c r="V6" s="4">
        <f t="shared" si="1"/>
        <v>2.0229885057471266</v>
      </c>
    </row>
    <row r="7" spans="1:22">
      <c r="A7" s="145"/>
      <c r="B7" s="146" t="s">
        <v>17</v>
      </c>
      <c r="C7" s="147"/>
      <c r="D7" s="2">
        <v>1610</v>
      </c>
      <c r="E7" s="2">
        <v>1010</v>
      </c>
      <c r="F7" s="3">
        <v>1960</v>
      </c>
      <c r="G7" s="3">
        <v>1440</v>
      </c>
      <c r="H7" s="3">
        <v>2310</v>
      </c>
      <c r="I7" s="3">
        <v>1870</v>
      </c>
      <c r="J7" s="3">
        <v>2660</v>
      </c>
      <c r="K7" s="3">
        <v>2310</v>
      </c>
      <c r="L7" s="3">
        <v>3010</v>
      </c>
      <c r="M7" s="3">
        <v>2750</v>
      </c>
      <c r="N7" s="3">
        <v>3360</v>
      </c>
      <c r="O7" s="3">
        <v>3190</v>
      </c>
      <c r="P7" s="3">
        <v>3710</v>
      </c>
      <c r="Q7" s="3">
        <v>3630</v>
      </c>
      <c r="R7" s="3">
        <v>4070</v>
      </c>
      <c r="S7" s="2">
        <f t="shared" ref="S7:S11" si="2">R7-D7</f>
        <v>2460</v>
      </c>
      <c r="T7" s="2">
        <f t="shared" si="0"/>
        <v>3060</v>
      </c>
      <c r="U7" s="4">
        <f t="shared" si="1"/>
        <v>1.5279503105590062</v>
      </c>
      <c r="V7" s="4">
        <f t="shared" si="1"/>
        <v>3.0297029702970297</v>
      </c>
    </row>
    <row r="8" spans="1:22">
      <c r="A8" s="145"/>
      <c r="B8" s="146" t="s">
        <v>18</v>
      </c>
      <c r="C8" s="147"/>
      <c r="D8" s="2">
        <v>3350</v>
      </c>
      <c r="E8" s="2">
        <v>2120</v>
      </c>
      <c r="F8" s="3">
        <v>3720</v>
      </c>
      <c r="G8" s="3">
        <v>2660</v>
      </c>
      <c r="H8" s="3">
        <v>4090</v>
      </c>
      <c r="I8" s="3">
        <v>3200</v>
      </c>
      <c r="J8" s="3">
        <v>4460</v>
      </c>
      <c r="K8" s="3">
        <v>3740</v>
      </c>
      <c r="L8" s="3">
        <v>4830</v>
      </c>
      <c r="M8" s="3">
        <v>4290</v>
      </c>
      <c r="N8" s="3">
        <v>5200</v>
      </c>
      <c r="O8" s="3">
        <v>4840</v>
      </c>
      <c r="P8" s="3">
        <v>5570</v>
      </c>
      <c r="Q8" s="3">
        <v>5390</v>
      </c>
      <c r="R8" s="3">
        <v>5940</v>
      </c>
      <c r="S8" s="2">
        <f t="shared" si="2"/>
        <v>2590</v>
      </c>
      <c r="T8" s="2">
        <f t="shared" si="0"/>
        <v>3820</v>
      </c>
      <c r="U8" s="4">
        <f t="shared" si="1"/>
        <v>0.77313432835820894</v>
      </c>
      <c r="V8" s="4">
        <f t="shared" si="1"/>
        <v>1.8018867924528301</v>
      </c>
    </row>
    <row r="9" spans="1:22">
      <c r="A9" s="145"/>
      <c r="B9" s="146" t="s">
        <v>19</v>
      </c>
      <c r="C9" s="147"/>
      <c r="D9" s="2">
        <v>3780</v>
      </c>
      <c r="E9" s="2">
        <v>2380</v>
      </c>
      <c r="F9" s="3">
        <v>4760</v>
      </c>
      <c r="G9" s="3">
        <v>3560</v>
      </c>
      <c r="H9" s="3">
        <v>5750</v>
      </c>
      <c r="I9" s="3">
        <v>4750</v>
      </c>
      <c r="J9" s="3">
        <v>6740</v>
      </c>
      <c r="K9" s="3">
        <v>5940</v>
      </c>
      <c r="L9" s="3">
        <v>7730</v>
      </c>
      <c r="M9" s="3">
        <v>7130</v>
      </c>
      <c r="N9" s="3">
        <v>8720</v>
      </c>
      <c r="O9" s="3">
        <v>8320</v>
      </c>
      <c r="P9" s="3">
        <v>9710</v>
      </c>
      <c r="Q9" s="3">
        <v>9510</v>
      </c>
      <c r="R9" s="3">
        <v>10700</v>
      </c>
      <c r="S9" s="2">
        <f t="shared" si="2"/>
        <v>6920</v>
      </c>
      <c r="T9" s="2">
        <f t="shared" si="0"/>
        <v>8320</v>
      </c>
      <c r="U9" s="4">
        <f t="shared" si="1"/>
        <v>1.8306878306878307</v>
      </c>
      <c r="V9" s="4">
        <f t="shared" si="1"/>
        <v>3.4957983193277311</v>
      </c>
    </row>
    <row r="10" spans="1:22">
      <c r="A10" s="145"/>
      <c r="B10" s="146" t="s">
        <v>20</v>
      </c>
      <c r="C10" s="147"/>
      <c r="D10" s="2">
        <v>8090</v>
      </c>
      <c r="E10" s="2">
        <v>5110</v>
      </c>
      <c r="F10" s="3">
        <v>9390</v>
      </c>
      <c r="G10" s="3">
        <v>6830</v>
      </c>
      <c r="H10" s="3">
        <v>10690</v>
      </c>
      <c r="I10" s="3">
        <v>8550</v>
      </c>
      <c r="J10" s="3">
        <v>11990</v>
      </c>
      <c r="K10" s="3">
        <v>10270</v>
      </c>
      <c r="L10" s="3">
        <v>13290</v>
      </c>
      <c r="M10" s="3">
        <v>12000</v>
      </c>
      <c r="N10" s="3">
        <v>14590</v>
      </c>
      <c r="O10" s="3">
        <v>13730</v>
      </c>
      <c r="P10" s="3">
        <v>15890</v>
      </c>
      <c r="Q10" s="3">
        <v>15460</v>
      </c>
      <c r="R10" s="3">
        <v>17190</v>
      </c>
      <c r="S10" s="2">
        <f t="shared" si="2"/>
        <v>9100</v>
      </c>
      <c r="T10" s="2">
        <f t="shared" si="0"/>
        <v>12080</v>
      </c>
      <c r="U10" s="4">
        <f t="shared" si="1"/>
        <v>1.1248454882571075</v>
      </c>
      <c r="V10" s="4">
        <f t="shared" si="1"/>
        <v>2.3639921722113502</v>
      </c>
    </row>
    <row r="11" spans="1:22">
      <c r="A11" s="145"/>
      <c r="B11" s="146" t="s">
        <v>21</v>
      </c>
      <c r="C11" s="147"/>
      <c r="D11" s="2">
        <v>23430</v>
      </c>
      <c r="E11" s="2">
        <v>14790</v>
      </c>
      <c r="F11" s="3">
        <v>25870</v>
      </c>
      <c r="G11" s="3">
        <v>18460</v>
      </c>
      <c r="H11" s="3">
        <v>28310</v>
      </c>
      <c r="I11" s="3">
        <v>22130</v>
      </c>
      <c r="J11" s="3">
        <v>30750</v>
      </c>
      <c r="K11" s="3">
        <v>25800</v>
      </c>
      <c r="L11" s="3">
        <v>33190</v>
      </c>
      <c r="M11" s="3">
        <v>29480</v>
      </c>
      <c r="N11" s="3">
        <v>35630</v>
      </c>
      <c r="O11" s="3">
        <v>33160</v>
      </c>
      <c r="P11" s="3">
        <v>38070</v>
      </c>
      <c r="Q11" s="3">
        <v>36840</v>
      </c>
      <c r="R11" s="3">
        <v>40520</v>
      </c>
      <c r="S11" s="2">
        <f t="shared" si="2"/>
        <v>17090</v>
      </c>
      <c r="T11" s="2">
        <f t="shared" si="0"/>
        <v>25730</v>
      </c>
      <c r="U11" s="4">
        <f t="shared" si="1"/>
        <v>0.72940674349125056</v>
      </c>
      <c r="V11" s="4">
        <f t="shared" si="1"/>
        <v>1.7396889790398917</v>
      </c>
    </row>
    <row r="12" spans="1:22">
      <c r="A12" s="145"/>
      <c r="B12" s="146" t="s">
        <v>22</v>
      </c>
      <c r="C12" s="147"/>
      <c r="D12" s="80">
        <v>27690</v>
      </c>
      <c r="E12" s="80">
        <v>17480</v>
      </c>
      <c r="F12" s="81">
        <v>34250</v>
      </c>
      <c r="G12" s="81">
        <v>25500</v>
      </c>
      <c r="H12" s="81">
        <v>40810</v>
      </c>
      <c r="I12" s="81">
        <v>33520</v>
      </c>
      <c r="J12" s="81">
        <v>47380</v>
      </c>
      <c r="K12" s="81">
        <v>41540</v>
      </c>
      <c r="L12" s="81">
        <v>53950</v>
      </c>
      <c r="M12" s="81">
        <v>49570</v>
      </c>
      <c r="N12" s="81">
        <v>60520</v>
      </c>
      <c r="O12" s="81">
        <v>57600</v>
      </c>
      <c r="P12" s="81">
        <v>67090</v>
      </c>
      <c r="Q12" s="81">
        <v>65630</v>
      </c>
      <c r="R12" s="81">
        <v>73660</v>
      </c>
      <c r="S12" s="80">
        <f>R12-D12</f>
        <v>45970</v>
      </c>
      <c r="T12" s="80">
        <f>R12-E12</f>
        <v>56180</v>
      </c>
      <c r="U12" s="78">
        <f t="shared" si="1"/>
        <v>1.6601661249548574</v>
      </c>
      <c r="V12" s="78">
        <f t="shared" si="1"/>
        <v>3.2139588100686498</v>
      </c>
    </row>
    <row r="13" spans="1:22">
      <c r="A13" s="128" t="s">
        <v>23</v>
      </c>
      <c r="B13" s="1" t="s">
        <v>24</v>
      </c>
      <c r="C13" s="1" t="s">
        <v>25</v>
      </c>
      <c r="D13" s="140"/>
      <c r="E13" s="141"/>
      <c r="F13" s="141"/>
      <c r="G13" s="141"/>
      <c r="H13" s="141"/>
      <c r="I13" s="141"/>
      <c r="J13" s="141"/>
      <c r="K13" s="141"/>
      <c r="L13" s="141"/>
      <c r="M13" s="141"/>
      <c r="N13" s="141"/>
      <c r="O13" s="141"/>
      <c r="P13" s="141"/>
      <c r="Q13" s="141"/>
      <c r="R13" s="141"/>
      <c r="S13" s="141"/>
      <c r="T13" s="141"/>
      <c r="U13" s="141"/>
      <c r="V13" s="142"/>
    </row>
    <row r="14" spans="1:22">
      <c r="A14" s="129"/>
      <c r="B14" s="5">
        <v>0</v>
      </c>
      <c r="C14" s="5">
        <v>10</v>
      </c>
      <c r="D14" s="82">
        <v>0</v>
      </c>
      <c r="E14" s="82">
        <v>0</v>
      </c>
      <c r="F14" s="83">
        <v>0</v>
      </c>
      <c r="G14" s="83">
        <v>0</v>
      </c>
      <c r="H14" s="83">
        <v>0</v>
      </c>
      <c r="I14" s="83">
        <v>0</v>
      </c>
      <c r="J14" s="83">
        <v>0</v>
      </c>
      <c r="K14" s="83">
        <v>0</v>
      </c>
      <c r="L14" s="83">
        <v>0</v>
      </c>
      <c r="M14" s="83">
        <v>0</v>
      </c>
      <c r="N14" s="83">
        <v>0</v>
      </c>
      <c r="O14" s="83">
        <v>0</v>
      </c>
      <c r="P14" s="83">
        <v>0</v>
      </c>
      <c r="Q14" s="83">
        <v>0</v>
      </c>
      <c r="R14" s="83">
        <v>0</v>
      </c>
      <c r="S14" s="22">
        <f>F14-D14</f>
        <v>0</v>
      </c>
      <c r="T14" s="22">
        <f>R14-E14</f>
        <v>0</v>
      </c>
      <c r="U14" s="79" t="s">
        <v>85</v>
      </c>
      <c r="V14" s="79" t="s">
        <v>85</v>
      </c>
    </row>
    <row r="15" spans="1:22">
      <c r="A15" s="129"/>
      <c r="B15" s="5">
        <v>11</v>
      </c>
      <c r="C15" s="5">
        <v>20</v>
      </c>
      <c r="D15" s="6">
        <v>100</v>
      </c>
      <c r="E15" s="6">
        <v>40</v>
      </c>
      <c r="F15" s="7">
        <v>101</v>
      </c>
      <c r="G15" s="7">
        <v>49</v>
      </c>
      <c r="H15" s="7">
        <v>102</v>
      </c>
      <c r="I15" s="7">
        <v>58</v>
      </c>
      <c r="J15" s="7">
        <v>103</v>
      </c>
      <c r="K15" s="7">
        <v>67</v>
      </c>
      <c r="L15" s="7">
        <v>104</v>
      </c>
      <c r="M15" s="7">
        <v>77</v>
      </c>
      <c r="N15" s="7">
        <v>105</v>
      </c>
      <c r="O15" s="7">
        <v>87</v>
      </c>
      <c r="P15" s="7">
        <v>106</v>
      </c>
      <c r="Q15" s="7">
        <v>97</v>
      </c>
      <c r="R15" s="7">
        <v>107</v>
      </c>
      <c r="S15" s="2">
        <f>R15-D15</f>
        <v>7</v>
      </c>
      <c r="T15" s="2">
        <f t="shared" ref="T15:T19" si="3">R15-E15</f>
        <v>67</v>
      </c>
      <c r="U15" s="4">
        <f t="shared" ref="U15:V19" si="4">S15/D15</f>
        <v>7.0000000000000007E-2</v>
      </c>
      <c r="V15" s="4">
        <f t="shared" si="4"/>
        <v>1.675</v>
      </c>
    </row>
    <row r="16" spans="1:22">
      <c r="A16" s="129"/>
      <c r="B16" s="5">
        <v>21</v>
      </c>
      <c r="C16" s="5">
        <v>40</v>
      </c>
      <c r="D16" s="6">
        <v>130</v>
      </c>
      <c r="E16" s="6">
        <v>47</v>
      </c>
      <c r="F16" s="7">
        <v>131</v>
      </c>
      <c r="G16" s="7">
        <v>60</v>
      </c>
      <c r="H16" s="7">
        <v>132</v>
      </c>
      <c r="I16" s="7">
        <v>73</v>
      </c>
      <c r="J16" s="7">
        <v>133</v>
      </c>
      <c r="K16" s="7">
        <v>86</v>
      </c>
      <c r="L16" s="7">
        <v>134</v>
      </c>
      <c r="M16" s="7">
        <v>99</v>
      </c>
      <c r="N16" s="7">
        <v>135</v>
      </c>
      <c r="O16" s="7">
        <v>112</v>
      </c>
      <c r="P16" s="7">
        <v>137</v>
      </c>
      <c r="Q16" s="7">
        <v>125</v>
      </c>
      <c r="R16" s="7">
        <v>139</v>
      </c>
      <c r="S16" s="2">
        <f t="shared" ref="S16:S19" si="5">R16-D16</f>
        <v>9</v>
      </c>
      <c r="T16" s="2">
        <f t="shared" si="3"/>
        <v>92</v>
      </c>
      <c r="U16" s="4">
        <f t="shared" si="4"/>
        <v>6.9230769230769235E-2</v>
      </c>
      <c r="V16" s="4">
        <f t="shared" si="4"/>
        <v>1.9574468085106382</v>
      </c>
    </row>
    <row r="17" spans="1:22">
      <c r="A17" s="129"/>
      <c r="B17" s="5">
        <v>41</v>
      </c>
      <c r="C17" s="5">
        <v>60</v>
      </c>
      <c r="D17" s="6">
        <v>165</v>
      </c>
      <c r="E17" s="6">
        <v>70</v>
      </c>
      <c r="F17" s="7">
        <v>166</v>
      </c>
      <c r="G17" s="7">
        <v>85</v>
      </c>
      <c r="H17" s="7">
        <v>167</v>
      </c>
      <c r="I17" s="7">
        <v>100</v>
      </c>
      <c r="J17" s="7">
        <v>168</v>
      </c>
      <c r="K17" s="7">
        <v>115</v>
      </c>
      <c r="L17" s="7">
        <v>170</v>
      </c>
      <c r="M17" s="7">
        <v>130</v>
      </c>
      <c r="N17" s="7">
        <v>172</v>
      </c>
      <c r="O17" s="7">
        <v>145</v>
      </c>
      <c r="P17" s="7">
        <v>174</v>
      </c>
      <c r="Q17" s="7">
        <v>160</v>
      </c>
      <c r="R17" s="7">
        <v>176</v>
      </c>
      <c r="S17" s="2">
        <f t="shared" si="5"/>
        <v>11</v>
      </c>
      <c r="T17" s="2">
        <f t="shared" si="3"/>
        <v>106</v>
      </c>
      <c r="U17" s="4">
        <f t="shared" si="4"/>
        <v>6.6666666666666666E-2</v>
      </c>
      <c r="V17" s="4">
        <f t="shared" si="4"/>
        <v>1.5142857142857142</v>
      </c>
    </row>
    <row r="18" spans="1:22">
      <c r="A18" s="129"/>
      <c r="B18" s="5">
        <v>61</v>
      </c>
      <c r="C18" s="5">
        <v>80</v>
      </c>
      <c r="D18" s="6">
        <v>200</v>
      </c>
      <c r="E18" s="6">
        <v>90</v>
      </c>
      <c r="F18" s="7">
        <v>202</v>
      </c>
      <c r="G18" s="7">
        <v>107</v>
      </c>
      <c r="H18" s="7">
        <v>204</v>
      </c>
      <c r="I18" s="7">
        <v>124</v>
      </c>
      <c r="J18" s="7">
        <v>206</v>
      </c>
      <c r="K18" s="7">
        <v>142</v>
      </c>
      <c r="L18" s="7">
        <v>208</v>
      </c>
      <c r="M18" s="7">
        <v>160</v>
      </c>
      <c r="N18" s="7">
        <v>210</v>
      </c>
      <c r="O18" s="7">
        <v>178</v>
      </c>
      <c r="P18" s="7">
        <v>212</v>
      </c>
      <c r="Q18" s="7">
        <v>196</v>
      </c>
      <c r="R18" s="7">
        <v>214</v>
      </c>
      <c r="S18" s="2">
        <f t="shared" si="5"/>
        <v>14</v>
      </c>
      <c r="T18" s="2">
        <f t="shared" si="3"/>
        <v>124</v>
      </c>
      <c r="U18" s="4">
        <f t="shared" si="4"/>
        <v>7.0000000000000007E-2</v>
      </c>
      <c r="V18" s="4">
        <f t="shared" si="4"/>
        <v>1.3777777777777778</v>
      </c>
    </row>
    <row r="19" spans="1:22">
      <c r="A19" s="130"/>
      <c r="B19" s="5">
        <v>81</v>
      </c>
      <c r="C19" s="5"/>
      <c r="D19" s="6">
        <v>210</v>
      </c>
      <c r="E19" s="6">
        <v>110</v>
      </c>
      <c r="F19" s="7">
        <v>212</v>
      </c>
      <c r="G19" s="7">
        <v>126</v>
      </c>
      <c r="H19" s="7">
        <v>214</v>
      </c>
      <c r="I19" s="7">
        <v>142</v>
      </c>
      <c r="J19" s="7">
        <v>216</v>
      </c>
      <c r="K19" s="7">
        <v>158</v>
      </c>
      <c r="L19" s="7">
        <v>218</v>
      </c>
      <c r="M19" s="7">
        <v>174</v>
      </c>
      <c r="N19" s="7">
        <v>220</v>
      </c>
      <c r="O19" s="7">
        <v>190</v>
      </c>
      <c r="P19" s="7">
        <v>222</v>
      </c>
      <c r="Q19" s="7">
        <v>207</v>
      </c>
      <c r="R19" s="7">
        <v>224</v>
      </c>
      <c r="S19" s="2">
        <f t="shared" si="5"/>
        <v>14</v>
      </c>
      <c r="T19" s="2">
        <f t="shared" si="3"/>
        <v>114</v>
      </c>
      <c r="U19" s="4">
        <f t="shared" si="4"/>
        <v>6.6666666666666666E-2</v>
      </c>
      <c r="V19" s="4">
        <f t="shared" si="4"/>
        <v>1.0363636363636364</v>
      </c>
    </row>
    <row r="20" spans="1:22">
      <c r="T20" s="2"/>
    </row>
    <row r="22" spans="1:22" ht="24">
      <c r="A22" s="11" t="s">
        <v>29</v>
      </c>
      <c r="F22" s="26"/>
      <c r="H22" s="26"/>
      <c r="J22" s="26"/>
      <c r="L22" s="26"/>
    </row>
    <row r="23" spans="1:22">
      <c r="F23" s="26"/>
      <c r="H23" s="26"/>
      <c r="J23" s="26"/>
      <c r="L23" s="26"/>
    </row>
    <row r="24" spans="1:22" ht="15" thickBot="1">
      <c r="D24" s="13" t="s">
        <v>30</v>
      </c>
      <c r="E24" s="13"/>
      <c r="F24" s="29"/>
      <c r="H24" s="26"/>
      <c r="J24" s="26"/>
      <c r="L24" s="26"/>
    </row>
    <row r="25" spans="1:22" ht="18.75" thickBot="1">
      <c r="C25" s="14" t="s">
        <v>31</v>
      </c>
      <c r="D25" s="15" t="str">
        <f>水道料金シミュレーション!G5</f>
        <v>13mm</v>
      </c>
      <c r="E25" s="68" t="s">
        <v>32</v>
      </c>
      <c r="F25" s="13" t="s">
        <v>33</v>
      </c>
      <c r="H25" s="26"/>
      <c r="J25" s="26"/>
      <c r="L25" s="26"/>
    </row>
    <row r="26" spans="1:22" ht="18.75" thickBot="1">
      <c r="C26" s="14" t="s">
        <v>34</v>
      </c>
      <c r="D26" s="16">
        <f>水道料金シミュレーション!G7</f>
        <v>40</v>
      </c>
      <c r="E26" s="54">
        <f>ROUNDUP(D26/2,0)</f>
        <v>20</v>
      </c>
      <c r="F26" s="17">
        <f>(D26-E26)</f>
        <v>20</v>
      </c>
      <c r="H26" s="31"/>
      <c r="J26" s="26"/>
      <c r="L26" s="26"/>
    </row>
    <row r="27" spans="1:22">
      <c r="B27" t="s">
        <v>35</v>
      </c>
      <c r="F27" s="26"/>
      <c r="H27" s="26"/>
      <c r="J27" s="26"/>
      <c r="L27" s="26"/>
    </row>
    <row r="28" spans="1:22" ht="36">
      <c r="B28" s="146"/>
      <c r="C28" s="147"/>
      <c r="D28" s="24" t="s">
        <v>36</v>
      </c>
      <c r="E28" s="44" t="s">
        <v>50</v>
      </c>
      <c r="F28" s="36" t="s">
        <v>62</v>
      </c>
      <c r="G28" s="44" t="s">
        <v>63</v>
      </c>
      <c r="H28" s="36" t="s">
        <v>64</v>
      </c>
      <c r="I28" s="44" t="s">
        <v>65</v>
      </c>
      <c r="J28" s="36" t="s">
        <v>66</v>
      </c>
      <c r="K28" s="27" t="s">
        <v>37</v>
      </c>
      <c r="L28" s="18" t="s">
        <v>38</v>
      </c>
      <c r="M28" s="27" t="s">
        <v>11</v>
      </c>
    </row>
    <row r="29" spans="1:22" ht="18">
      <c r="B29" s="139" t="s">
        <v>14</v>
      </c>
      <c r="C29" s="139"/>
      <c r="D29" s="2">
        <f>'料金推移（計算タブ）'!D30+'料金推移（計算タブ）'!E30</f>
        <v>1900</v>
      </c>
      <c r="E29" s="2">
        <f>'料金推移（計算タブ）'!F30+'料金推移（計算タブ）'!G30</f>
        <v>1960</v>
      </c>
      <c r="F29" s="2">
        <f>'料金推移（計算タブ）'!H30+'料金推移（計算タブ）'!I30</f>
        <v>2020</v>
      </c>
      <c r="G29" s="2">
        <f>'料金推移（計算タブ）'!J30+'料金推移（計算タブ）'!K30</f>
        <v>2080</v>
      </c>
      <c r="H29" s="2">
        <f>'料金推移（計算タブ）'!L30+'料金推移（計算タブ）'!M30</f>
        <v>2140</v>
      </c>
      <c r="I29" s="2">
        <f>'料金推移（計算タブ）'!N30+'料金推移（計算タブ）'!O30</f>
        <v>2220</v>
      </c>
      <c r="J29" s="2">
        <f>'料金推移（計算タブ）'!P30+'料金推移（計算タブ）'!Q30</f>
        <v>2300</v>
      </c>
      <c r="K29" s="2">
        <f>'料金推移（計算タブ）'!R30+'料金推移（計算タブ）'!S30</f>
        <v>2380</v>
      </c>
      <c r="L29" s="19">
        <f>K29-D29</f>
        <v>480</v>
      </c>
      <c r="M29" s="57">
        <f>L29/D29</f>
        <v>0.25263157894736843</v>
      </c>
    </row>
    <row r="30" spans="1:22" ht="18">
      <c r="B30" s="139" t="s">
        <v>39</v>
      </c>
      <c r="C30" s="139"/>
      <c r="D30" s="2">
        <f>'料金推移（計算タブ）'!D31+'料金推移（計算タブ）'!E31</f>
        <v>2000</v>
      </c>
      <c r="E30" s="2">
        <f>'料金推移（計算タブ）'!F31+'料金推移（計算タブ）'!G31</f>
        <v>2020</v>
      </c>
      <c r="F30" s="2">
        <f>'料金推移（計算タブ）'!H31+'料金推移（計算タブ）'!I31</f>
        <v>2040</v>
      </c>
      <c r="G30" s="2">
        <f>'料金推移（計算タブ）'!J31+'料金推移（計算タブ）'!K31</f>
        <v>2060</v>
      </c>
      <c r="H30" s="2">
        <f>'料金推移（計算タブ）'!L31+'料金推移（計算タブ）'!M31</f>
        <v>2080</v>
      </c>
      <c r="I30" s="2">
        <f>'料金推移（計算タブ）'!N31+'料金推移（計算タブ）'!O31</f>
        <v>2100</v>
      </c>
      <c r="J30" s="2">
        <f>'料金推移（計算タブ）'!P31+'料金推移（計算タブ）'!Q31</f>
        <v>2120</v>
      </c>
      <c r="K30" s="2">
        <f>'料金推移（計算タブ）'!R31+'料金推移（計算タブ）'!S31</f>
        <v>2140</v>
      </c>
      <c r="L30" s="19">
        <f>K30-D30</f>
        <v>140</v>
      </c>
      <c r="M30" s="58">
        <f>L30/D30</f>
        <v>7.0000000000000007E-2</v>
      </c>
    </row>
    <row r="31" spans="1:22" ht="18.75" thickBot="1">
      <c r="B31" s="154" t="s">
        <v>75</v>
      </c>
      <c r="C31" s="154"/>
      <c r="D31" s="20">
        <f>'料金推移（計算タブ）'!D32+'料金推移（計算タブ）'!E32</f>
        <v>380</v>
      </c>
      <c r="E31" s="20">
        <f>'料金推移（計算タブ）'!F32+'料金推移（計算タブ）'!G32</f>
        <v>380</v>
      </c>
      <c r="F31" s="20">
        <f>'料金推移（計算タブ）'!H32+'料金推移（計算タブ）'!I32</f>
        <v>400</v>
      </c>
      <c r="G31" s="20">
        <f>'料金推移（計算タブ）'!J32+'料金推移（計算タブ）'!K32</f>
        <v>400</v>
      </c>
      <c r="H31" s="20">
        <f>'料金推移（計算タブ）'!L32+'料金推移（計算タブ）'!M32</f>
        <v>420</v>
      </c>
      <c r="I31" s="20">
        <f>'料金推移（計算タブ）'!N32+'料金推移（計算タブ）'!O32</f>
        <v>420</v>
      </c>
      <c r="J31" s="20">
        <f>'料金推移（計算タブ）'!P32+'料金推移（計算タブ）'!Q32</f>
        <v>440</v>
      </c>
      <c r="K31" s="20">
        <f>'料金推移（計算タブ）'!R32+'料金推移（計算タブ）'!S32</f>
        <v>440</v>
      </c>
      <c r="L31" s="21">
        <f>K31-D31</f>
        <v>60</v>
      </c>
      <c r="M31" s="33">
        <f>L31/D31</f>
        <v>0.15789473684210525</v>
      </c>
      <c r="N31" s="59"/>
      <c r="O31" s="59"/>
      <c r="P31" s="59"/>
      <c r="Q31" s="59"/>
      <c r="R31" s="59"/>
      <c r="S31" s="59"/>
      <c r="T31" s="59"/>
      <c r="U31" s="60"/>
      <c r="V31" s="61"/>
    </row>
    <row r="32" spans="1:22" ht="18.75" thickTop="1">
      <c r="B32" s="134" t="s">
        <v>40</v>
      </c>
      <c r="C32" s="136"/>
      <c r="D32" s="22">
        <f>SUM(D29:D31)</f>
        <v>4280</v>
      </c>
      <c r="E32" s="22">
        <f t="shared" ref="E32:K32" si="6">SUM(E29:E31)</f>
        <v>4360</v>
      </c>
      <c r="F32" s="22">
        <f t="shared" si="6"/>
        <v>4460</v>
      </c>
      <c r="G32" s="22">
        <f t="shared" si="6"/>
        <v>4540</v>
      </c>
      <c r="H32" s="22">
        <f t="shared" si="6"/>
        <v>4640</v>
      </c>
      <c r="I32" s="22">
        <f t="shared" si="6"/>
        <v>4740</v>
      </c>
      <c r="J32" s="22">
        <f t="shared" si="6"/>
        <v>4860</v>
      </c>
      <c r="K32" s="22">
        <f t="shared" si="6"/>
        <v>4960</v>
      </c>
      <c r="L32" s="23">
        <f>SUM(L29:L31)</f>
        <v>680</v>
      </c>
      <c r="M32" s="34">
        <f>L32/D32</f>
        <v>0.15887850467289719</v>
      </c>
    </row>
    <row r="34" spans="2:22">
      <c r="B34" t="s">
        <v>52</v>
      </c>
      <c r="F34" s="26"/>
      <c r="H34" s="26"/>
      <c r="J34" s="26"/>
      <c r="L34" s="26"/>
    </row>
    <row r="35" spans="2:22" ht="36">
      <c r="B35" s="146"/>
      <c r="C35" s="147"/>
      <c r="D35" s="24" t="s">
        <v>36</v>
      </c>
      <c r="E35" s="44" t="s">
        <v>50</v>
      </c>
      <c r="F35" s="36" t="s">
        <v>62</v>
      </c>
      <c r="G35" s="44" t="s">
        <v>63</v>
      </c>
      <c r="H35" s="36" t="s">
        <v>64</v>
      </c>
      <c r="I35" s="44" t="s">
        <v>65</v>
      </c>
      <c r="J35" s="36" t="s">
        <v>66</v>
      </c>
      <c r="K35" s="27" t="s">
        <v>37</v>
      </c>
      <c r="L35" s="18" t="s">
        <v>38</v>
      </c>
      <c r="M35" s="27" t="s">
        <v>11</v>
      </c>
    </row>
    <row r="36" spans="2:22" ht="18">
      <c r="B36" s="146" t="s">
        <v>14</v>
      </c>
      <c r="C36" s="147"/>
      <c r="D36" s="2">
        <f>'料金推移（計算タブ）'!D38+'料金推移（計算タブ）'!E38</f>
        <v>1200</v>
      </c>
      <c r="E36" s="2">
        <f>'料金推移（計算タブ）'!F38+'料金推移（計算タブ）'!G38</f>
        <v>1360</v>
      </c>
      <c r="F36" s="2">
        <f>'料金推移（計算タブ）'!H38+'料金推移（計算タブ）'!I38</f>
        <v>1520</v>
      </c>
      <c r="G36" s="2">
        <f>'料金推移（計算タブ）'!J38+'料金推移（計算タブ）'!K38</f>
        <v>1680</v>
      </c>
      <c r="H36" s="2">
        <f>'料金推移（計算タブ）'!L38+'料金推移（計算タブ）'!M38</f>
        <v>1840</v>
      </c>
      <c r="I36" s="2">
        <f>'料金推移（計算タブ）'!N38+'料金推移（計算タブ）'!O38</f>
        <v>2020</v>
      </c>
      <c r="J36" s="2">
        <f>'料金推移（計算タブ）'!P38+'料金推移（計算タブ）'!Q38</f>
        <v>2200</v>
      </c>
      <c r="K36" s="2">
        <f>'料金推移（計算タブ）'!R38+'料金推移（計算タブ）'!S38</f>
        <v>2380</v>
      </c>
      <c r="L36" s="19">
        <f>K36-D36</f>
        <v>1180</v>
      </c>
      <c r="M36" s="32">
        <f>L36/D36</f>
        <v>0.98333333333333328</v>
      </c>
    </row>
    <row r="37" spans="2:22" ht="18">
      <c r="B37" s="139" t="s">
        <v>39</v>
      </c>
      <c r="C37" s="139"/>
      <c r="D37" s="2">
        <f>'料金推移（計算タブ）'!D39+'料金推移（計算タブ）'!E39</f>
        <v>800</v>
      </c>
      <c r="E37" s="2">
        <f>'料金推移（計算タブ）'!F39+'料金推移（計算タブ）'!G39</f>
        <v>980</v>
      </c>
      <c r="F37" s="2">
        <f>'料金推移（計算タブ）'!H39+'料金推移（計算タブ）'!I39</f>
        <v>1160</v>
      </c>
      <c r="G37" s="2">
        <f>'料金推移（計算タブ）'!J39+'料金推移（計算タブ）'!K39</f>
        <v>1340</v>
      </c>
      <c r="H37" s="2">
        <f>'料金推移（計算タブ）'!L39+'料金推移（計算タブ）'!M39</f>
        <v>1540</v>
      </c>
      <c r="I37" s="2">
        <f>'料金推移（計算タブ）'!N39+'料金推移（計算タブ）'!O39</f>
        <v>1740</v>
      </c>
      <c r="J37" s="2">
        <f>'料金推移（計算タブ）'!P39+'料金推移（計算タブ）'!Q39</f>
        <v>1940</v>
      </c>
      <c r="K37" s="2">
        <f>'料金推移（計算タブ）'!R39+'料金推移（計算タブ）'!S39</f>
        <v>2140</v>
      </c>
      <c r="L37" s="19">
        <f>K37-D37</f>
        <v>1340</v>
      </c>
      <c r="M37" s="58">
        <f>L37/D37</f>
        <v>1.675</v>
      </c>
    </row>
    <row r="38" spans="2:22" ht="18.75" thickBot="1">
      <c r="B38" s="155" t="s">
        <v>75</v>
      </c>
      <c r="C38" s="155"/>
      <c r="D38" s="62">
        <f>'料金推移（計算タブ）'!D40+'料金推移（計算タブ）'!E40</f>
        <v>200</v>
      </c>
      <c r="E38" s="62">
        <f>'料金推移（計算タブ）'!F40+'料金推移（計算タブ）'!G40</f>
        <v>220</v>
      </c>
      <c r="F38" s="62">
        <f>'料金推移（計算タブ）'!H40+'料金推移（計算タブ）'!I40</f>
        <v>260</v>
      </c>
      <c r="G38" s="62">
        <f>'料金推移（計算タブ）'!J40+'料金推移（計算タブ）'!K40</f>
        <v>300</v>
      </c>
      <c r="H38" s="62">
        <f>'料金推移（計算タブ）'!L40+'料金推移（計算タブ）'!M40</f>
        <v>320</v>
      </c>
      <c r="I38" s="62">
        <f>'料金推移（計算タブ）'!N40+'料金推移（計算タブ）'!O40</f>
        <v>360</v>
      </c>
      <c r="J38" s="62">
        <f>'料金推移（計算タブ）'!P40+'料金推移（計算タブ）'!Q40</f>
        <v>400</v>
      </c>
      <c r="K38" s="62">
        <f>'料金推移（計算タブ）'!R40+'料金推移（計算タブ）'!S40</f>
        <v>440</v>
      </c>
      <c r="L38" s="63">
        <f>K38-D38</f>
        <v>240</v>
      </c>
      <c r="M38" s="64">
        <f>L38/D38</f>
        <v>1.2</v>
      </c>
      <c r="N38" s="59"/>
      <c r="O38" s="59"/>
      <c r="P38" s="59"/>
      <c r="Q38" s="59"/>
      <c r="R38" s="59"/>
      <c r="S38" s="59"/>
      <c r="T38" s="59"/>
      <c r="U38" s="60"/>
      <c r="V38" s="61"/>
    </row>
    <row r="39" spans="2:22" ht="18.75" thickTop="1">
      <c r="B39" s="152" t="s">
        <v>40</v>
      </c>
      <c r="C39" s="153"/>
      <c r="D39" s="22">
        <f>SUM(D36:D38)</f>
        <v>2200</v>
      </c>
      <c r="E39" s="22">
        <f t="shared" ref="E39" si="7">SUM(E36:E38)</f>
        <v>2560</v>
      </c>
      <c r="F39" s="22">
        <f t="shared" ref="F39" si="8">SUM(F36:F38)</f>
        <v>2940</v>
      </c>
      <c r="G39" s="22">
        <f t="shared" ref="G39" si="9">SUM(G36:G38)</f>
        <v>3320</v>
      </c>
      <c r="H39" s="22">
        <f t="shared" ref="H39" si="10">SUM(H36:H38)</f>
        <v>3700</v>
      </c>
      <c r="I39" s="22">
        <f t="shared" ref="I39" si="11">SUM(I36:I38)</f>
        <v>4120</v>
      </c>
      <c r="J39" s="22">
        <f t="shared" ref="J39" si="12">SUM(J36:J38)</f>
        <v>4540</v>
      </c>
      <c r="K39" s="22">
        <f t="shared" ref="K39" si="13">SUM(K36:K38)</f>
        <v>4960</v>
      </c>
      <c r="L39" s="65">
        <f>SUM(L36:L38)</f>
        <v>2760</v>
      </c>
      <c r="M39" s="34">
        <f>L39/D39</f>
        <v>1.2545454545454546</v>
      </c>
    </row>
  </sheetData>
  <sheetProtection sheet="1" objects="1" scenarios="1"/>
  <customSheetViews>
    <customSheetView guid="{2A00CDD1-505C-43C5-9872-ED59CBEEA67D}" state="hidden" topLeftCell="B1">
      <selection activeCell="F19" sqref="F19"/>
      <pageMargins left="0.7" right="0.7" top="0.75" bottom="0.75" header="0.3" footer="0.3"/>
    </customSheetView>
  </customSheetViews>
  <mergeCells count="33">
    <mergeCell ref="B39:C39"/>
    <mergeCell ref="B30:C30"/>
    <mergeCell ref="B32:C32"/>
    <mergeCell ref="B31:C31"/>
    <mergeCell ref="B38:C38"/>
    <mergeCell ref="B35:C35"/>
    <mergeCell ref="T3:T4"/>
    <mergeCell ref="B8:C8"/>
    <mergeCell ref="B12:C12"/>
    <mergeCell ref="B36:C36"/>
    <mergeCell ref="B37:C37"/>
    <mergeCell ref="B28:C28"/>
    <mergeCell ref="B29:C29"/>
    <mergeCell ref="J3:K3"/>
    <mergeCell ref="L3:M3"/>
    <mergeCell ref="H3:I3"/>
    <mergeCell ref="F3:G3"/>
    <mergeCell ref="A13:A19"/>
    <mergeCell ref="A3:C4"/>
    <mergeCell ref="D3:E3"/>
    <mergeCell ref="V3:V4"/>
    <mergeCell ref="D13:V13"/>
    <mergeCell ref="S3:S4"/>
    <mergeCell ref="U3:U4"/>
    <mergeCell ref="A5:A12"/>
    <mergeCell ref="B5:C5"/>
    <mergeCell ref="B6:C6"/>
    <mergeCell ref="B7:C7"/>
    <mergeCell ref="N3:O3"/>
    <mergeCell ref="P3:Q3"/>
    <mergeCell ref="B9:C9"/>
    <mergeCell ref="B10:C10"/>
    <mergeCell ref="B11:C11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5B36B2-B70A-4F4A-9907-98C1C8DE789D}">
  <sheetPr>
    <tabColor theme="2" tint="-9.9978637043366805E-2"/>
  </sheetPr>
  <dimension ref="A1:AB41"/>
  <sheetViews>
    <sheetView workbookViewId="0">
      <selection activeCell="G18" sqref="G18"/>
    </sheetView>
  </sheetViews>
  <sheetFormatPr defaultRowHeight="14.25"/>
  <cols>
    <col min="6" max="17" width="9.375" customWidth="1"/>
    <col min="18" max="19" width="8.75" customWidth="1"/>
    <col min="24" max="25" width="8.75" customWidth="1"/>
  </cols>
  <sheetData>
    <row r="1" spans="1:28">
      <c r="A1" t="s">
        <v>10</v>
      </c>
    </row>
    <row r="3" spans="1:28">
      <c r="A3" s="131"/>
      <c r="B3" s="132"/>
      <c r="C3" s="133"/>
      <c r="D3" s="137" t="s">
        <v>81</v>
      </c>
      <c r="E3" s="138"/>
      <c r="F3" s="148" t="s">
        <v>88</v>
      </c>
      <c r="G3" s="149"/>
      <c r="H3" s="148" t="s">
        <v>89</v>
      </c>
      <c r="I3" s="149"/>
      <c r="J3" s="148" t="s">
        <v>90</v>
      </c>
      <c r="K3" s="149"/>
      <c r="L3" s="148" t="s">
        <v>91</v>
      </c>
      <c r="M3" s="149"/>
      <c r="N3" s="148" t="s">
        <v>92</v>
      </c>
      <c r="O3" s="149"/>
      <c r="P3" s="150" t="s">
        <v>93</v>
      </c>
      <c r="Q3" s="151"/>
      <c r="R3" s="74" t="s">
        <v>26</v>
      </c>
      <c r="S3" s="160" t="s">
        <v>86</v>
      </c>
      <c r="T3" s="161"/>
      <c r="U3" s="146" t="s">
        <v>11</v>
      </c>
      <c r="V3" s="147"/>
    </row>
    <row r="4" spans="1:28">
      <c r="A4" s="134"/>
      <c r="B4" s="135"/>
      <c r="C4" s="136"/>
      <c r="D4" s="45" t="s">
        <v>12</v>
      </c>
      <c r="E4" s="45" t="s">
        <v>13</v>
      </c>
      <c r="F4" s="8" t="s">
        <v>12</v>
      </c>
      <c r="G4" s="8" t="s">
        <v>13</v>
      </c>
      <c r="H4" s="8" t="s">
        <v>12</v>
      </c>
      <c r="I4" s="8" t="s">
        <v>13</v>
      </c>
      <c r="J4" s="8" t="s">
        <v>12</v>
      </c>
      <c r="K4" s="8" t="s">
        <v>13</v>
      </c>
      <c r="L4" s="8" t="s">
        <v>12</v>
      </c>
      <c r="M4" s="8" t="s">
        <v>13</v>
      </c>
      <c r="N4" s="8" t="s">
        <v>12</v>
      </c>
      <c r="O4" s="8" t="s">
        <v>13</v>
      </c>
      <c r="P4" s="8" t="s">
        <v>12</v>
      </c>
      <c r="Q4" s="8" t="s">
        <v>13</v>
      </c>
      <c r="R4" s="75" t="s">
        <v>82</v>
      </c>
      <c r="S4" s="46" t="s">
        <v>12</v>
      </c>
      <c r="T4" s="71" t="s">
        <v>13</v>
      </c>
      <c r="U4" s="70" t="s">
        <v>12</v>
      </c>
      <c r="V4" s="70" t="s">
        <v>13</v>
      </c>
    </row>
    <row r="5" spans="1:28">
      <c r="A5" s="145" t="s">
        <v>14</v>
      </c>
      <c r="B5" s="146" t="s">
        <v>15</v>
      </c>
      <c r="C5" s="147"/>
      <c r="D5" s="2">
        <v>950</v>
      </c>
      <c r="E5" s="2">
        <v>600</v>
      </c>
      <c r="F5" s="3">
        <v>980</v>
      </c>
      <c r="G5" s="3">
        <v>680</v>
      </c>
      <c r="H5" s="3">
        <v>1010</v>
      </c>
      <c r="I5" s="3">
        <v>760</v>
      </c>
      <c r="J5" s="3">
        <v>1040</v>
      </c>
      <c r="K5" s="3">
        <v>840</v>
      </c>
      <c r="L5" s="3">
        <v>1070</v>
      </c>
      <c r="M5" s="3">
        <v>920</v>
      </c>
      <c r="N5" s="3">
        <v>1110</v>
      </c>
      <c r="O5" s="3">
        <v>1010</v>
      </c>
      <c r="P5" s="3">
        <v>1150</v>
      </c>
      <c r="Q5" s="3">
        <v>1100</v>
      </c>
      <c r="R5" s="76">
        <v>1190</v>
      </c>
      <c r="S5" s="2">
        <f>R5-D5</f>
        <v>240</v>
      </c>
      <c r="T5" s="2">
        <f>R5-E5</f>
        <v>590</v>
      </c>
      <c r="U5" s="4">
        <f t="shared" ref="U5:V12" si="0">S5/D5</f>
        <v>0.25263157894736843</v>
      </c>
      <c r="V5" s="4">
        <f t="shared" si="0"/>
        <v>0.98333333333333328</v>
      </c>
    </row>
    <row r="6" spans="1:28">
      <c r="A6" s="145"/>
      <c r="B6" s="146" t="s">
        <v>16</v>
      </c>
      <c r="C6" s="147"/>
      <c r="D6" s="2">
        <v>1390</v>
      </c>
      <c r="E6" s="2">
        <v>870</v>
      </c>
      <c r="F6" s="3">
        <v>1560</v>
      </c>
      <c r="G6" s="3">
        <v>1120</v>
      </c>
      <c r="H6" s="3">
        <v>1730</v>
      </c>
      <c r="I6" s="3">
        <v>1370</v>
      </c>
      <c r="J6" s="3">
        <v>1910</v>
      </c>
      <c r="K6" s="3">
        <v>1620</v>
      </c>
      <c r="L6" s="3">
        <v>2090</v>
      </c>
      <c r="M6" s="3">
        <v>1870</v>
      </c>
      <c r="N6" s="3">
        <v>2270</v>
      </c>
      <c r="O6" s="3">
        <v>2120</v>
      </c>
      <c r="P6" s="3">
        <v>2450</v>
      </c>
      <c r="Q6" s="3">
        <v>2370</v>
      </c>
      <c r="R6" s="76">
        <v>2630</v>
      </c>
      <c r="S6" s="2">
        <f t="shared" ref="S6:S12" si="1">R6-D6</f>
        <v>1240</v>
      </c>
      <c r="T6" s="2">
        <f t="shared" ref="T6:T12" si="2">R6-E6</f>
        <v>1760</v>
      </c>
      <c r="U6" s="4">
        <f t="shared" si="0"/>
        <v>0.8920863309352518</v>
      </c>
      <c r="V6" s="4">
        <f t="shared" si="0"/>
        <v>2.0229885057471266</v>
      </c>
    </row>
    <row r="7" spans="1:28">
      <c r="A7" s="145"/>
      <c r="B7" s="146" t="s">
        <v>17</v>
      </c>
      <c r="C7" s="147"/>
      <c r="D7" s="2">
        <v>1610</v>
      </c>
      <c r="E7" s="2">
        <v>1010</v>
      </c>
      <c r="F7" s="3">
        <v>1960</v>
      </c>
      <c r="G7" s="3">
        <v>1440</v>
      </c>
      <c r="H7" s="3">
        <v>2310</v>
      </c>
      <c r="I7" s="3">
        <v>1870</v>
      </c>
      <c r="J7" s="3">
        <v>2660</v>
      </c>
      <c r="K7" s="3">
        <v>2310</v>
      </c>
      <c r="L7" s="3">
        <v>3010</v>
      </c>
      <c r="M7" s="3">
        <v>2750</v>
      </c>
      <c r="N7" s="3">
        <v>3360</v>
      </c>
      <c r="O7" s="3">
        <v>3190</v>
      </c>
      <c r="P7" s="3">
        <v>3710</v>
      </c>
      <c r="Q7" s="3">
        <v>3630</v>
      </c>
      <c r="R7" s="76">
        <v>4070</v>
      </c>
      <c r="S7" s="2">
        <f t="shared" si="1"/>
        <v>2460</v>
      </c>
      <c r="T7" s="2">
        <f t="shared" si="2"/>
        <v>3060</v>
      </c>
      <c r="U7" s="4">
        <f t="shared" si="0"/>
        <v>1.5279503105590062</v>
      </c>
      <c r="V7" s="4">
        <f t="shared" si="0"/>
        <v>3.0297029702970297</v>
      </c>
    </row>
    <row r="8" spans="1:28">
      <c r="A8" s="145"/>
      <c r="B8" s="146" t="s">
        <v>18</v>
      </c>
      <c r="C8" s="147"/>
      <c r="D8" s="2">
        <v>3350</v>
      </c>
      <c r="E8" s="2">
        <v>2120</v>
      </c>
      <c r="F8" s="3">
        <v>3720</v>
      </c>
      <c r="G8" s="3">
        <v>2660</v>
      </c>
      <c r="H8" s="3">
        <v>4090</v>
      </c>
      <c r="I8" s="3">
        <v>3200</v>
      </c>
      <c r="J8" s="3">
        <v>4460</v>
      </c>
      <c r="K8" s="3">
        <v>3740</v>
      </c>
      <c r="L8" s="3">
        <v>4830</v>
      </c>
      <c r="M8" s="3">
        <v>4290</v>
      </c>
      <c r="N8" s="3">
        <v>5200</v>
      </c>
      <c r="O8" s="3">
        <v>4840</v>
      </c>
      <c r="P8" s="3">
        <v>5570</v>
      </c>
      <c r="Q8" s="3">
        <v>5390</v>
      </c>
      <c r="R8" s="76">
        <v>5940</v>
      </c>
      <c r="S8" s="2">
        <f t="shared" si="1"/>
        <v>2590</v>
      </c>
      <c r="T8" s="2">
        <f t="shared" si="2"/>
        <v>3820</v>
      </c>
      <c r="U8" s="4">
        <f t="shared" si="0"/>
        <v>0.77313432835820894</v>
      </c>
      <c r="V8" s="4">
        <f t="shared" si="0"/>
        <v>1.8018867924528301</v>
      </c>
    </row>
    <row r="9" spans="1:28">
      <c r="A9" s="145"/>
      <c r="B9" s="146" t="s">
        <v>19</v>
      </c>
      <c r="C9" s="147"/>
      <c r="D9" s="2">
        <v>3780</v>
      </c>
      <c r="E9" s="2">
        <v>2380</v>
      </c>
      <c r="F9" s="3">
        <v>4760</v>
      </c>
      <c r="G9" s="3">
        <v>3560</v>
      </c>
      <c r="H9" s="3">
        <v>5750</v>
      </c>
      <c r="I9" s="3">
        <v>4750</v>
      </c>
      <c r="J9" s="3">
        <v>6740</v>
      </c>
      <c r="K9" s="3">
        <v>5940</v>
      </c>
      <c r="L9" s="3">
        <v>7730</v>
      </c>
      <c r="M9" s="3">
        <v>7130</v>
      </c>
      <c r="N9" s="3">
        <v>8720</v>
      </c>
      <c r="O9" s="3">
        <v>8320</v>
      </c>
      <c r="P9" s="3">
        <v>9710</v>
      </c>
      <c r="Q9" s="3">
        <v>9510</v>
      </c>
      <c r="R9" s="76">
        <v>10700</v>
      </c>
      <c r="S9" s="2">
        <f t="shared" si="1"/>
        <v>6920</v>
      </c>
      <c r="T9" s="2">
        <f t="shared" si="2"/>
        <v>8320</v>
      </c>
      <c r="U9" s="4">
        <f t="shared" si="0"/>
        <v>1.8306878306878307</v>
      </c>
      <c r="V9" s="4">
        <f t="shared" si="0"/>
        <v>3.4957983193277311</v>
      </c>
    </row>
    <row r="10" spans="1:28">
      <c r="A10" s="145"/>
      <c r="B10" s="146" t="s">
        <v>20</v>
      </c>
      <c r="C10" s="147"/>
      <c r="D10" s="2">
        <v>8090</v>
      </c>
      <c r="E10" s="2">
        <v>5110</v>
      </c>
      <c r="F10" s="3">
        <v>9390</v>
      </c>
      <c r="G10" s="3">
        <v>6830</v>
      </c>
      <c r="H10" s="3">
        <v>10690</v>
      </c>
      <c r="I10" s="3">
        <v>8550</v>
      </c>
      <c r="J10" s="3">
        <v>11990</v>
      </c>
      <c r="K10" s="3">
        <v>10270</v>
      </c>
      <c r="L10" s="3">
        <v>13290</v>
      </c>
      <c r="M10" s="3">
        <v>12000</v>
      </c>
      <c r="N10" s="3">
        <v>14590</v>
      </c>
      <c r="O10" s="3">
        <v>13730</v>
      </c>
      <c r="P10" s="3">
        <v>15890</v>
      </c>
      <c r="Q10" s="3">
        <v>15460</v>
      </c>
      <c r="R10" s="76">
        <v>17190</v>
      </c>
      <c r="S10" s="2">
        <f t="shared" si="1"/>
        <v>9100</v>
      </c>
      <c r="T10" s="2">
        <f t="shared" si="2"/>
        <v>12080</v>
      </c>
      <c r="U10" s="4">
        <f t="shared" si="0"/>
        <v>1.1248454882571075</v>
      </c>
      <c r="V10" s="4">
        <f t="shared" si="0"/>
        <v>2.3639921722113502</v>
      </c>
    </row>
    <row r="11" spans="1:28">
      <c r="A11" s="145"/>
      <c r="B11" s="146" t="s">
        <v>21</v>
      </c>
      <c r="C11" s="147"/>
      <c r="D11" s="2">
        <v>23430</v>
      </c>
      <c r="E11" s="2">
        <v>14790</v>
      </c>
      <c r="F11" s="3">
        <v>25870</v>
      </c>
      <c r="G11" s="3">
        <v>18460</v>
      </c>
      <c r="H11" s="3">
        <v>28310</v>
      </c>
      <c r="I11" s="3">
        <v>22130</v>
      </c>
      <c r="J11" s="3">
        <v>30750</v>
      </c>
      <c r="K11" s="3">
        <v>25800</v>
      </c>
      <c r="L11" s="3">
        <v>33190</v>
      </c>
      <c r="M11" s="3">
        <v>29480</v>
      </c>
      <c r="N11" s="3">
        <v>35630</v>
      </c>
      <c r="O11" s="3">
        <v>33160</v>
      </c>
      <c r="P11" s="3">
        <v>38070</v>
      </c>
      <c r="Q11" s="3">
        <v>36840</v>
      </c>
      <c r="R11" s="76">
        <v>40520</v>
      </c>
      <c r="S11" s="2">
        <f t="shared" si="1"/>
        <v>17090</v>
      </c>
      <c r="T11" s="2">
        <f t="shared" si="2"/>
        <v>25730</v>
      </c>
      <c r="U11" s="4">
        <f t="shared" si="0"/>
        <v>0.72940674349125056</v>
      </c>
      <c r="V11" s="4">
        <f t="shared" si="0"/>
        <v>1.7396889790398917</v>
      </c>
    </row>
    <row r="12" spans="1:28">
      <c r="A12" s="145"/>
      <c r="B12" s="146" t="s">
        <v>22</v>
      </c>
      <c r="C12" s="147"/>
      <c r="D12" s="2">
        <v>27690</v>
      </c>
      <c r="E12" s="2">
        <v>17480</v>
      </c>
      <c r="F12" s="3">
        <v>34250</v>
      </c>
      <c r="G12" s="3">
        <v>25500</v>
      </c>
      <c r="H12" s="3">
        <v>40810</v>
      </c>
      <c r="I12" s="3">
        <v>33520</v>
      </c>
      <c r="J12" s="3">
        <v>47380</v>
      </c>
      <c r="K12" s="3">
        <v>41540</v>
      </c>
      <c r="L12" s="3">
        <v>53950</v>
      </c>
      <c r="M12" s="3">
        <v>49570</v>
      </c>
      <c r="N12" s="3">
        <v>60520</v>
      </c>
      <c r="O12" s="3">
        <v>57600</v>
      </c>
      <c r="P12" s="3">
        <v>67090</v>
      </c>
      <c r="Q12" s="3">
        <v>65630</v>
      </c>
      <c r="R12" s="76">
        <v>73660</v>
      </c>
      <c r="S12" s="2">
        <f t="shared" si="1"/>
        <v>45970</v>
      </c>
      <c r="T12" s="2">
        <f t="shared" si="2"/>
        <v>56180</v>
      </c>
      <c r="U12" s="4">
        <f t="shared" si="0"/>
        <v>1.6601661249548574</v>
      </c>
      <c r="V12" s="4">
        <f t="shared" si="0"/>
        <v>3.2139588100686498</v>
      </c>
    </row>
    <row r="13" spans="1:28">
      <c r="A13" s="128" t="s">
        <v>23</v>
      </c>
      <c r="B13" s="45" t="s">
        <v>24</v>
      </c>
      <c r="C13" s="45" t="s">
        <v>25</v>
      </c>
      <c r="D13" s="140"/>
      <c r="E13" s="141"/>
      <c r="F13" s="141"/>
      <c r="G13" s="141"/>
      <c r="H13" s="141"/>
      <c r="I13" s="141"/>
      <c r="J13" s="141"/>
      <c r="K13" s="141"/>
      <c r="L13" s="141"/>
      <c r="M13" s="141"/>
      <c r="N13" s="141"/>
      <c r="O13" s="141"/>
      <c r="P13" s="141"/>
      <c r="Q13" s="141"/>
      <c r="R13" s="141"/>
      <c r="S13" s="141"/>
      <c r="T13" s="141"/>
      <c r="U13" s="141"/>
      <c r="V13" s="142"/>
      <c r="W13" s="77"/>
      <c r="X13" s="77"/>
      <c r="Y13" s="77"/>
      <c r="Z13" s="77"/>
      <c r="AA13" s="77"/>
      <c r="AB13" s="77"/>
    </row>
    <row r="14" spans="1:28">
      <c r="A14" s="129"/>
      <c r="B14" s="5">
        <v>0</v>
      </c>
      <c r="C14" s="5">
        <v>10</v>
      </c>
      <c r="D14" s="6">
        <v>0</v>
      </c>
      <c r="E14" s="6">
        <v>0</v>
      </c>
      <c r="F14" s="7">
        <v>0</v>
      </c>
      <c r="G14" s="7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73">
        <v>0</v>
      </c>
      <c r="S14" s="2">
        <f t="shared" ref="S14:T14" si="3">F14-D14</f>
        <v>0</v>
      </c>
      <c r="T14" s="2">
        <f t="shared" si="3"/>
        <v>0</v>
      </c>
      <c r="U14" s="72" t="s">
        <v>85</v>
      </c>
      <c r="V14" s="72" t="s">
        <v>85</v>
      </c>
    </row>
    <row r="15" spans="1:28">
      <c r="A15" s="129"/>
      <c r="B15" s="5">
        <v>11</v>
      </c>
      <c r="C15" s="5">
        <v>20</v>
      </c>
      <c r="D15" s="6">
        <v>100</v>
      </c>
      <c r="E15" s="6">
        <v>40</v>
      </c>
      <c r="F15" s="7">
        <v>101</v>
      </c>
      <c r="G15" s="7">
        <v>49</v>
      </c>
      <c r="H15" s="7">
        <v>102</v>
      </c>
      <c r="I15" s="7">
        <v>58</v>
      </c>
      <c r="J15" s="7">
        <v>103</v>
      </c>
      <c r="K15" s="7">
        <v>67</v>
      </c>
      <c r="L15" s="7">
        <v>104</v>
      </c>
      <c r="M15" s="7">
        <v>77</v>
      </c>
      <c r="N15" s="7">
        <v>105</v>
      </c>
      <c r="O15" s="7">
        <v>87</v>
      </c>
      <c r="P15" s="7">
        <v>106</v>
      </c>
      <c r="Q15" s="7">
        <v>97</v>
      </c>
      <c r="R15" s="73">
        <v>107</v>
      </c>
      <c r="S15" s="2">
        <f>R15-D15</f>
        <v>7</v>
      </c>
      <c r="T15" s="2">
        <f>R15-E15</f>
        <v>67</v>
      </c>
      <c r="U15" s="4">
        <f t="shared" ref="U15:V19" si="4">S15/D15</f>
        <v>7.0000000000000007E-2</v>
      </c>
      <c r="V15" s="4">
        <f t="shared" si="4"/>
        <v>1.675</v>
      </c>
    </row>
    <row r="16" spans="1:28">
      <c r="A16" s="129"/>
      <c r="B16" s="5">
        <v>21</v>
      </c>
      <c r="C16" s="5">
        <v>40</v>
      </c>
      <c r="D16" s="6">
        <v>130</v>
      </c>
      <c r="E16" s="6">
        <v>47</v>
      </c>
      <c r="F16" s="7">
        <v>131</v>
      </c>
      <c r="G16" s="7">
        <v>60</v>
      </c>
      <c r="H16" s="7">
        <v>132</v>
      </c>
      <c r="I16" s="7">
        <v>73</v>
      </c>
      <c r="J16" s="7">
        <v>133</v>
      </c>
      <c r="K16" s="7">
        <v>86</v>
      </c>
      <c r="L16" s="7">
        <v>134</v>
      </c>
      <c r="M16" s="7">
        <v>99</v>
      </c>
      <c r="N16" s="7">
        <v>135</v>
      </c>
      <c r="O16" s="7">
        <v>112</v>
      </c>
      <c r="P16" s="7">
        <v>137</v>
      </c>
      <c r="Q16" s="7">
        <v>125</v>
      </c>
      <c r="R16" s="73">
        <v>139</v>
      </c>
      <c r="S16" s="2">
        <f t="shared" ref="S16:S19" si="5">R16-D16</f>
        <v>9</v>
      </c>
      <c r="T16" s="2">
        <f t="shared" ref="T16:T19" si="6">R16-E16</f>
        <v>92</v>
      </c>
      <c r="U16" s="4">
        <f t="shared" si="4"/>
        <v>6.9230769230769235E-2</v>
      </c>
      <c r="V16" s="4">
        <f t="shared" si="4"/>
        <v>1.9574468085106382</v>
      </c>
    </row>
    <row r="17" spans="1:22">
      <c r="A17" s="129"/>
      <c r="B17" s="5">
        <v>41</v>
      </c>
      <c r="C17" s="5">
        <v>60</v>
      </c>
      <c r="D17" s="6">
        <v>165</v>
      </c>
      <c r="E17" s="6">
        <v>70</v>
      </c>
      <c r="F17" s="7">
        <v>166</v>
      </c>
      <c r="G17" s="7">
        <v>85</v>
      </c>
      <c r="H17" s="7">
        <v>167</v>
      </c>
      <c r="I17" s="7">
        <v>100</v>
      </c>
      <c r="J17" s="7">
        <v>168</v>
      </c>
      <c r="K17" s="7">
        <v>115</v>
      </c>
      <c r="L17" s="7">
        <v>170</v>
      </c>
      <c r="M17" s="7">
        <v>130</v>
      </c>
      <c r="N17" s="7">
        <v>172</v>
      </c>
      <c r="O17" s="7">
        <v>145</v>
      </c>
      <c r="P17" s="7">
        <v>174</v>
      </c>
      <c r="Q17" s="7">
        <v>160</v>
      </c>
      <c r="R17" s="73">
        <v>176</v>
      </c>
      <c r="S17" s="2">
        <f t="shared" si="5"/>
        <v>11</v>
      </c>
      <c r="T17" s="2">
        <f t="shared" si="6"/>
        <v>106</v>
      </c>
      <c r="U17" s="4">
        <f t="shared" si="4"/>
        <v>6.6666666666666666E-2</v>
      </c>
      <c r="V17" s="4">
        <f t="shared" si="4"/>
        <v>1.5142857142857142</v>
      </c>
    </row>
    <row r="18" spans="1:22">
      <c r="A18" s="129"/>
      <c r="B18" s="5">
        <v>61</v>
      </c>
      <c r="C18" s="5">
        <v>80</v>
      </c>
      <c r="D18" s="6">
        <v>200</v>
      </c>
      <c r="E18" s="6">
        <v>90</v>
      </c>
      <c r="F18" s="7">
        <v>202</v>
      </c>
      <c r="G18" s="7">
        <v>107</v>
      </c>
      <c r="H18" s="7">
        <v>204</v>
      </c>
      <c r="I18" s="7">
        <v>124</v>
      </c>
      <c r="J18" s="7">
        <v>206</v>
      </c>
      <c r="K18" s="7">
        <v>142</v>
      </c>
      <c r="L18" s="7">
        <v>208</v>
      </c>
      <c r="M18" s="7">
        <v>160</v>
      </c>
      <c r="N18" s="7">
        <v>210</v>
      </c>
      <c r="O18" s="7">
        <v>178</v>
      </c>
      <c r="P18" s="7">
        <v>212</v>
      </c>
      <c r="Q18" s="7">
        <v>196</v>
      </c>
      <c r="R18" s="73">
        <v>214</v>
      </c>
      <c r="S18" s="2">
        <f t="shared" si="5"/>
        <v>14</v>
      </c>
      <c r="T18" s="2">
        <f t="shared" si="6"/>
        <v>124</v>
      </c>
      <c r="U18" s="4">
        <f t="shared" si="4"/>
        <v>7.0000000000000007E-2</v>
      </c>
      <c r="V18" s="4">
        <f t="shared" si="4"/>
        <v>1.3777777777777778</v>
      </c>
    </row>
    <row r="19" spans="1:22">
      <c r="A19" s="130"/>
      <c r="B19" s="5">
        <v>81</v>
      </c>
      <c r="C19" s="5"/>
      <c r="D19" s="6">
        <v>210</v>
      </c>
      <c r="E19" s="6">
        <v>110</v>
      </c>
      <c r="F19" s="7">
        <v>212</v>
      </c>
      <c r="G19" s="7">
        <v>126</v>
      </c>
      <c r="H19" s="7">
        <v>214</v>
      </c>
      <c r="I19" s="7">
        <v>142</v>
      </c>
      <c r="J19" s="7">
        <v>216</v>
      </c>
      <c r="K19" s="7">
        <v>158</v>
      </c>
      <c r="L19" s="7">
        <v>218</v>
      </c>
      <c r="M19" s="7">
        <v>174</v>
      </c>
      <c r="N19" s="7">
        <v>220</v>
      </c>
      <c r="O19" s="7">
        <v>190</v>
      </c>
      <c r="P19" s="7">
        <v>222</v>
      </c>
      <c r="Q19" s="7">
        <v>207</v>
      </c>
      <c r="R19" s="73">
        <v>224</v>
      </c>
      <c r="S19" s="2">
        <f t="shared" si="5"/>
        <v>14</v>
      </c>
      <c r="T19" s="2">
        <f t="shared" si="6"/>
        <v>114</v>
      </c>
      <c r="U19" s="4">
        <f t="shared" si="4"/>
        <v>6.6666666666666666E-2</v>
      </c>
      <c r="V19" s="4">
        <f t="shared" si="4"/>
        <v>1.0363636363636364</v>
      </c>
    </row>
    <row r="22" spans="1:22" ht="24">
      <c r="A22" s="11" t="s">
        <v>29</v>
      </c>
      <c r="H22" s="26"/>
      <c r="I22" s="26"/>
      <c r="L22" s="26"/>
      <c r="M22" s="26"/>
      <c r="P22" s="26"/>
      <c r="Q22" s="26"/>
      <c r="T22" s="26"/>
    </row>
    <row r="23" spans="1:22">
      <c r="H23" s="26"/>
      <c r="I23" s="26"/>
      <c r="L23" s="26"/>
      <c r="M23" s="26"/>
      <c r="P23" s="26"/>
      <c r="Q23" s="26"/>
      <c r="T23" s="26"/>
    </row>
    <row r="24" spans="1:22" ht="15" thickBot="1">
      <c r="D24" s="13" t="s">
        <v>30</v>
      </c>
      <c r="E24" s="13"/>
      <c r="F24" s="13"/>
      <c r="G24" s="13"/>
      <c r="H24" s="29"/>
      <c r="I24" s="29"/>
      <c r="L24" s="26"/>
      <c r="M24" s="26"/>
      <c r="P24" s="26"/>
      <c r="Q24" s="26"/>
      <c r="T24" s="26"/>
    </row>
    <row r="25" spans="1:22" ht="19.5" thickBot="1">
      <c r="C25" s="14" t="s">
        <v>31</v>
      </c>
      <c r="D25" s="49" t="str">
        <f>水道料金シミュレーション!G5</f>
        <v>13mm</v>
      </c>
      <c r="E25" s="50" t="s">
        <v>32</v>
      </c>
      <c r="F25" s="51" t="s">
        <v>33</v>
      </c>
      <c r="G25" s="30"/>
      <c r="L25" s="26"/>
      <c r="M25" s="26"/>
      <c r="P25" s="26"/>
      <c r="Q25" s="26"/>
      <c r="T25" s="26"/>
    </row>
    <row r="26" spans="1:22" ht="19.5" thickBot="1">
      <c r="C26" s="14" t="s">
        <v>34</v>
      </c>
      <c r="D26" s="52">
        <f>水道料金シミュレーション!G7</f>
        <v>40</v>
      </c>
      <c r="E26" s="54">
        <f>ROUNDUP(D26/2,0)</f>
        <v>20</v>
      </c>
      <c r="F26" s="53">
        <f>(D26-E26)</f>
        <v>20</v>
      </c>
      <c r="G26" s="48"/>
      <c r="L26" s="31"/>
      <c r="M26" s="31"/>
      <c r="P26" s="26"/>
      <c r="Q26" s="26"/>
      <c r="T26" s="26"/>
    </row>
    <row r="27" spans="1:22">
      <c r="B27" t="s">
        <v>35</v>
      </c>
      <c r="H27" s="26"/>
      <c r="I27" s="26"/>
      <c r="L27" s="26"/>
      <c r="M27" s="26"/>
      <c r="P27" s="26"/>
      <c r="Q27" s="26"/>
      <c r="T27" s="26"/>
    </row>
    <row r="28" spans="1:22" ht="14.45" customHeight="1">
      <c r="B28" s="131"/>
      <c r="C28" s="133"/>
      <c r="D28" s="146" t="s">
        <v>36</v>
      </c>
      <c r="E28" s="147"/>
      <c r="F28" s="160" t="s">
        <v>50</v>
      </c>
      <c r="G28" s="161"/>
      <c r="H28" s="137" t="s">
        <v>62</v>
      </c>
      <c r="I28" s="138"/>
      <c r="J28" s="160" t="s">
        <v>63</v>
      </c>
      <c r="K28" s="161"/>
      <c r="L28" s="137" t="s">
        <v>64</v>
      </c>
      <c r="M28" s="138"/>
      <c r="N28" s="160" t="s">
        <v>65</v>
      </c>
      <c r="O28" s="161"/>
      <c r="P28" s="137" t="s">
        <v>66</v>
      </c>
      <c r="Q28" s="138"/>
      <c r="R28" s="164" t="s">
        <v>37</v>
      </c>
      <c r="S28" s="165"/>
      <c r="T28" s="156" t="s">
        <v>72</v>
      </c>
      <c r="U28" s="158" t="s">
        <v>11</v>
      </c>
    </row>
    <row r="29" spans="1:22" ht="14.45" customHeight="1">
      <c r="B29" s="134"/>
      <c r="C29" s="136"/>
      <c r="D29" s="47" t="s">
        <v>70</v>
      </c>
      <c r="E29" s="47" t="s">
        <v>71</v>
      </c>
      <c r="F29" s="47" t="s">
        <v>70</v>
      </c>
      <c r="G29" s="47" t="s">
        <v>71</v>
      </c>
      <c r="H29" s="47" t="s">
        <v>70</v>
      </c>
      <c r="I29" s="47" t="s">
        <v>71</v>
      </c>
      <c r="J29" s="47" t="s">
        <v>70</v>
      </c>
      <c r="K29" s="47" t="s">
        <v>71</v>
      </c>
      <c r="L29" s="47" t="s">
        <v>70</v>
      </c>
      <c r="M29" s="47" t="s">
        <v>71</v>
      </c>
      <c r="N29" s="47" t="s">
        <v>70</v>
      </c>
      <c r="O29" s="47" t="s">
        <v>71</v>
      </c>
      <c r="P29" s="47" t="s">
        <v>70</v>
      </c>
      <c r="Q29" s="47" t="s">
        <v>71</v>
      </c>
      <c r="R29" s="47" t="s">
        <v>70</v>
      </c>
      <c r="S29" s="47" t="s">
        <v>71</v>
      </c>
      <c r="T29" s="157"/>
      <c r="U29" s="159"/>
    </row>
    <row r="30" spans="1:22" ht="18">
      <c r="B30" s="146" t="s">
        <v>14</v>
      </c>
      <c r="C30" s="147"/>
      <c r="D30" s="2">
        <f>SUMIFS(D5:D12,$B$5:$B$12,$D$25)</f>
        <v>950</v>
      </c>
      <c r="E30" s="2">
        <f>SUMIFS(D5:D12,$B$5:$B$12,$D$25)</f>
        <v>950</v>
      </c>
      <c r="F30" s="2">
        <f>SUMIFS(F5:F12,$B$5:$B$12,$D$25)</f>
        <v>980</v>
      </c>
      <c r="G30" s="2">
        <f>SUMIFS(F5:F12,$B$5:$B$12,$D$25)</f>
        <v>980</v>
      </c>
      <c r="H30" s="2">
        <f>SUMIFS(H5:H12,$B$5:$B$12,$D$25)</f>
        <v>1010</v>
      </c>
      <c r="I30" s="2">
        <f>SUMIFS(H5:H12,$B$5:$B$12,$D$25)</f>
        <v>1010</v>
      </c>
      <c r="J30" s="2">
        <f>SUMIFS(J5:J12,$B$5:$B$12,$D$25)</f>
        <v>1040</v>
      </c>
      <c r="K30" s="2">
        <f>SUMIFS(J5:J12,$B$5:$B$12,$D$25)</f>
        <v>1040</v>
      </c>
      <c r="L30" s="2">
        <f>SUMIFS(L5:L12,$B$5:$B$12,$D$25)</f>
        <v>1070</v>
      </c>
      <c r="M30" s="2">
        <f>SUMIFS(L5:L12,$B$5:$B$12,$D$25)</f>
        <v>1070</v>
      </c>
      <c r="N30" s="2">
        <f>SUMIFS(N5:N12,$B$5:$B$12,$D$25)</f>
        <v>1110</v>
      </c>
      <c r="O30" s="2">
        <f>SUMIFS(N5:N12,$B$5:$B$12,$D$25)</f>
        <v>1110</v>
      </c>
      <c r="P30" s="2">
        <f>SUMIFS(P5:P12,$B$5:$B$12,$D$25)</f>
        <v>1150</v>
      </c>
      <c r="Q30" s="2">
        <f>SUMIFS(P5:P12,$B$5:$B$12,$D$25)</f>
        <v>1150</v>
      </c>
      <c r="R30" s="2">
        <f>SUMIFS(R5:R12,$B$5:$B$12,$D$25)</f>
        <v>1190</v>
      </c>
      <c r="S30" s="2">
        <f>SUMIFS(R5:R12,$B$5:$B$12,$D$25)</f>
        <v>1190</v>
      </c>
      <c r="T30" s="19">
        <f>(R30+S30)-(D30+E30)</f>
        <v>480</v>
      </c>
      <c r="U30" s="32">
        <f>T30/SUM(D30:E30)</f>
        <v>0.25263157894736843</v>
      </c>
    </row>
    <row r="31" spans="1:22" ht="18">
      <c r="B31" s="139" t="s">
        <v>39</v>
      </c>
      <c r="C31" s="139"/>
      <c r="D31" s="2">
        <f>(MIN($C$14,$E$26)*D14)+(MIN($C$15,$E$26)-MIN($C$14,$E$26))*D15+(MIN($C$16,$E$26)-MIN($C$15,$E$26))*D16+(MIN($C$17,$E$26)-MIN($C$16,$E$26))*D17+(MIN($C$18,$E$26)-MIN($C$17,$E$26))*D18+($E$26-MIN($C$18,$E$26))*D19</f>
        <v>1000</v>
      </c>
      <c r="E31" s="2">
        <f>(MIN($C$14,$F$26)*D14)+(MIN($C$15,$F$26)-MIN($C$14,$F$26))*D15+(MIN($C$16,$F$26)-MIN($C$15,$F$26))*D16+(MIN($C$17,$F$26)-MIN($C$16,$F$26))*D17+(MIN($C$18,$F$26)-MIN($C$17,$F$26))*D18+($F$26-MIN($C$18,$F$26))*D19</f>
        <v>1000</v>
      </c>
      <c r="F31" s="2">
        <f>(MIN($C$14,$E$26)*F14)+(MIN($C$15,$E$26)-MIN($C$14,$E$26))*F15+(MIN($C$16,$E$26)-MIN($C$15,$E$26))*F16+(MIN($C$17,$E$26)-MIN($C$16,$E$26))*F17+(MIN($C$18,$E$26)-MIN($C$17,$E$26))*F18+($E$26-MIN($C$18,$E$26))*F19</f>
        <v>1010</v>
      </c>
      <c r="G31" s="2">
        <f>(MIN($C$14,$F$26)*F14)+(MIN($C$15,$F$26)-MIN($C$14,$F$26))*F15+(MIN($C$16,$F$26)-MIN($C$15,$F$26))*F16+(MIN($C$17,$F$26)-MIN($C$16,$F$26))*F17+(MIN($C$18,$F$26)-MIN($C$17,$F$26))*F18+($F$26-MIN($C$18,$F$26))*F19</f>
        <v>1010</v>
      </c>
      <c r="H31" s="2">
        <f>(MIN($C$14,$E$26)*H14)+(MIN($C$15,$E$26)-MIN($C$14,$E$26))*H15+(MIN($C$16,$E$26)-MIN($C$15,$E$26))*H16+(MIN($C$17,$E$26)-MIN($C$16,$E$26))*H17+(MIN($C$18,$E$26)-MIN($C$17,$E$26))*H18+($E$26-MIN($C$18,$E$26))*H19</f>
        <v>1020</v>
      </c>
      <c r="I31" s="2">
        <f>(MIN($C$14,$F$26)*H14)+(MIN($C$15,$F$26)-MIN($C$14,$F$26))*H15+(MIN($C$16,$F$26)-MIN($C$15,$F$26))*H16+(MIN($C$17,$F$26)-MIN($C$16,$F$26))*H17+(MIN($C$18,$F$26)-MIN($C$17,$F$26))*H18+($F$26-MIN($C$18,$F$26))*H19</f>
        <v>1020</v>
      </c>
      <c r="J31" s="2">
        <f>(MIN($C$14,$E$26)*J14)+(MIN($C$15,$E$26)-MIN($C$14,$E$26))*J15+(MIN($C$16,$E$26)-MIN($C$15,$E$26))*J16+(MIN($C$17,$E$26)-MIN($C$16,$E$26))*J17+(MIN($C$18,$E$26)-MIN($C$17,$E$26))*J18+($E$26-MIN($C$18,$E$26))*J19</f>
        <v>1030</v>
      </c>
      <c r="K31" s="2">
        <f>(MIN($C$14,$F$26)*J14)+(MIN($C$15,$F$26)-MIN($C$14,$F$26))*J15+(MIN($C$16,$F$26)-MIN($C$15,$F$26))*J16+(MIN($C$17,$F$26)-MIN($C$16,$F$26))*J17+(MIN($C$18,$F$26)-MIN($C$17,$F$26))*J18+($F$26-MIN($C$18,$F$26))*J19</f>
        <v>1030</v>
      </c>
      <c r="L31" s="2">
        <f>(MIN($C$14,$E$26)*L14)+(MIN($C$15,$E$26)-MIN($C$14,$E$26))*L15+(MIN($C$16,$E$26)-MIN($C$15,$E$26))*L16+(MIN($C$17,$E$26)-MIN($C$16,$E$26))*L17+(MIN($C$18,$E$26)-MIN($C$17,$E$26))*L18+($E$26-MIN($C$18,$E$26))*L19</f>
        <v>1040</v>
      </c>
      <c r="M31" s="2">
        <f>(MIN($C$14,$F$26)*L14)+(MIN($C$15,$F$26)-MIN($C$14,$F$26))*L15+(MIN($C$16,$F$26)-MIN($C$15,$F$26))*L16+(MIN($C$17,$F$26)-MIN($C$16,$F$26))*L17+(MIN($C$18,$F$26)-MIN($C$17,$F$26))*L18+($F$26-MIN($C$18,$F$26))*L19</f>
        <v>1040</v>
      </c>
      <c r="N31" s="2">
        <f>(MIN($C$14,$E$26)*N14)+(MIN($C$15,$E$26)-MIN($C$14,$E$26))*N15+(MIN($C$16,$E$26)-MIN($C$15,$E$26))*N16+(MIN($C$17,$E$26)-MIN($C$16,$E$26))*N17+(MIN($C$18,$E$26)-MIN($C$17,$E$26))*N18+($E$26-MIN($C$18,$E$26))*N19</f>
        <v>1050</v>
      </c>
      <c r="O31" s="2">
        <f>(MIN($C$14,$F$26)*N14)+(MIN($C$15,$F$26)-MIN($C$14,$F$26))*N15+(MIN($C$16,$F$26)-MIN($C$15,$F$26))*N16+(MIN($C$17,$F$26)-MIN($C$16,$F$26))*N17+(MIN($C$18,$F$26)-MIN($C$17,$F$26))*N18+($F$26-MIN($C$18,$F$26))*N19</f>
        <v>1050</v>
      </c>
      <c r="P31" s="2">
        <f>(MIN($C$14,$E$26)*P14)+(MIN($C$15,$E$26)-MIN($C$14,$E$26))*P15+(MIN($C$16,$E$26)-MIN($C$15,$E$26))*P16+(MIN($C$17,$E$26)-MIN($C$16,$E$26))*P17+(MIN($C$18,$E$26)-MIN($C$17,$E$26))*P18+($E$26-MIN($C$18,$E$26))*P19</f>
        <v>1060</v>
      </c>
      <c r="Q31" s="2">
        <f>(MIN($C$14,$F$26)*P14)+(MIN($C$15,$F$26)-MIN($C$14,$F$26))*P15+(MIN($C$16,$F$26)-MIN($C$15,$F$26))*P16+(MIN($C$17,$F$26)-MIN($C$16,$F$26))*P17+(MIN($C$18,$F$26)-MIN($C$17,$F$26))*P18+($F$26-MIN($C$18,$F$26))*P19</f>
        <v>1060</v>
      </c>
      <c r="R31" s="2">
        <f>(MIN($C$14,$E$26)*R14)+(MIN($C$15,$E$26)-MIN($C$14,$E$26))*R15+(MIN($C$16,$E$26)-MIN($C$15,$E$26))*R16+(MIN($C$17,$E$26)-MIN($C$16,$E$26))*R17+(MIN($C$18,$E$26)-MIN($C$17,$E$26))*R18+($E$26-MIN($C$18,$E$26))*R19</f>
        <v>1070</v>
      </c>
      <c r="S31" s="2">
        <f>(MIN($C$14,$F$26)*R14)+(MIN($C$15,$F$26)-MIN($C$14,$F$26))*R15+(MIN($C$16,$F$26)-MIN($C$15,$F$26))*R16+(MIN($C$17,$F$26)-MIN($C$16,$F$26))*R17+(MIN($C$18,$F$26)-MIN($C$17,$F$26))*R18+($F$26-MIN($C$18,$F$26))*R19</f>
        <v>1070</v>
      </c>
      <c r="T31" s="19">
        <f>(R31+S31)-(D31+E31)</f>
        <v>140</v>
      </c>
      <c r="U31" s="58">
        <f>T31/SUM(D31:E31)</f>
        <v>7.0000000000000007E-2</v>
      </c>
    </row>
    <row r="32" spans="1:22" ht="18.75" thickBot="1">
      <c r="B32" s="154" t="s">
        <v>75</v>
      </c>
      <c r="C32" s="154"/>
      <c r="D32" s="20">
        <f t="shared" ref="D32:M32" si="7">(ROUNDDOWN(SUM(D30:D31)*1.1,-1))-SUM(D30:D31)</f>
        <v>190</v>
      </c>
      <c r="E32" s="20">
        <f t="shared" si="7"/>
        <v>190</v>
      </c>
      <c r="F32" s="20">
        <f t="shared" si="7"/>
        <v>190</v>
      </c>
      <c r="G32" s="20">
        <f t="shared" si="7"/>
        <v>190</v>
      </c>
      <c r="H32" s="20">
        <f t="shared" si="7"/>
        <v>200</v>
      </c>
      <c r="I32" s="20">
        <f t="shared" si="7"/>
        <v>200</v>
      </c>
      <c r="J32" s="20">
        <f t="shared" si="7"/>
        <v>200</v>
      </c>
      <c r="K32" s="20">
        <f t="shared" si="7"/>
        <v>200</v>
      </c>
      <c r="L32" s="20">
        <f t="shared" si="7"/>
        <v>210</v>
      </c>
      <c r="M32" s="20">
        <f t="shared" si="7"/>
        <v>210</v>
      </c>
      <c r="N32" s="20">
        <f t="shared" ref="N32:S32" si="8">(ROUNDDOWN(SUM(N30:N31)*1.1,-1))-SUM(N30:N31)</f>
        <v>210</v>
      </c>
      <c r="O32" s="20">
        <f t="shared" si="8"/>
        <v>210</v>
      </c>
      <c r="P32" s="20">
        <f t="shared" si="8"/>
        <v>220</v>
      </c>
      <c r="Q32" s="20">
        <f t="shared" si="8"/>
        <v>220</v>
      </c>
      <c r="R32" s="20">
        <f t="shared" si="8"/>
        <v>220</v>
      </c>
      <c r="S32" s="20">
        <f t="shared" si="8"/>
        <v>220</v>
      </c>
      <c r="T32" s="21">
        <f>(R32+S32)-(D32+E32)</f>
        <v>60</v>
      </c>
      <c r="U32" s="33">
        <f>T32/SUM(D32:E32)</f>
        <v>0.15789473684210525</v>
      </c>
    </row>
    <row r="33" spans="2:21" ht="18.75" thickTop="1">
      <c r="B33" s="144" t="s">
        <v>40</v>
      </c>
      <c r="C33" s="144"/>
      <c r="D33" s="166">
        <f>SUM(D30:E32)</f>
        <v>4280</v>
      </c>
      <c r="E33" s="167"/>
      <c r="F33" s="166">
        <f>SUM(F30:G32)</f>
        <v>4360</v>
      </c>
      <c r="G33" s="167"/>
      <c r="H33" s="168">
        <f>SUM(H30:I32)</f>
        <v>4460</v>
      </c>
      <c r="I33" s="169"/>
      <c r="J33" s="168">
        <f>SUM(J30:K32)</f>
        <v>4540</v>
      </c>
      <c r="K33" s="169"/>
      <c r="L33" s="168">
        <f>SUM(L30:M32)</f>
        <v>4640</v>
      </c>
      <c r="M33" s="169"/>
      <c r="N33" s="168">
        <f>SUM(N30:O32)</f>
        <v>4740</v>
      </c>
      <c r="O33" s="169"/>
      <c r="P33" s="168">
        <f>SUM(P30:Q32)</f>
        <v>4860</v>
      </c>
      <c r="Q33" s="169"/>
      <c r="R33" s="168">
        <f>SUM(R30:S32)</f>
        <v>4960</v>
      </c>
      <c r="S33" s="169"/>
      <c r="T33" s="23">
        <f>R33-D33</f>
        <v>680</v>
      </c>
      <c r="U33" s="34">
        <f>T33/D33</f>
        <v>0.15887850467289719</v>
      </c>
    </row>
    <row r="34" spans="2:21">
      <c r="D34" s="55"/>
      <c r="E34" s="56"/>
    </row>
    <row r="35" spans="2:21">
      <c r="B35" t="s">
        <v>52</v>
      </c>
      <c r="H35" s="26"/>
      <c r="I35" s="26"/>
      <c r="L35" s="26"/>
      <c r="M35" s="26"/>
      <c r="P35" s="26"/>
      <c r="Q35" s="26"/>
      <c r="T35" s="26"/>
    </row>
    <row r="36" spans="2:21" ht="14.45" customHeight="1">
      <c r="B36" s="131"/>
      <c r="C36" s="133"/>
      <c r="D36" s="146" t="s">
        <v>36</v>
      </c>
      <c r="E36" s="147"/>
      <c r="F36" s="160" t="s">
        <v>50</v>
      </c>
      <c r="G36" s="161"/>
      <c r="H36" s="137" t="s">
        <v>62</v>
      </c>
      <c r="I36" s="138"/>
      <c r="J36" s="160" t="s">
        <v>63</v>
      </c>
      <c r="K36" s="161"/>
      <c r="L36" s="137" t="s">
        <v>64</v>
      </c>
      <c r="M36" s="138"/>
      <c r="N36" s="162" t="s">
        <v>65</v>
      </c>
      <c r="O36" s="163"/>
      <c r="P36" s="137" t="s">
        <v>66</v>
      </c>
      <c r="Q36" s="138"/>
      <c r="R36" s="164" t="s">
        <v>37</v>
      </c>
      <c r="S36" s="165"/>
      <c r="T36" s="156" t="s">
        <v>72</v>
      </c>
      <c r="U36" s="158" t="s">
        <v>11</v>
      </c>
    </row>
    <row r="37" spans="2:21" ht="14.45" customHeight="1">
      <c r="B37" s="134"/>
      <c r="C37" s="136"/>
      <c r="D37" s="47" t="s">
        <v>70</v>
      </c>
      <c r="E37" s="47" t="s">
        <v>71</v>
      </c>
      <c r="F37" s="47" t="s">
        <v>70</v>
      </c>
      <c r="G37" s="47" t="s">
        <v>71</v>
      </c>
      <c r="H37" s="47" t="s">
        <v>70</v>
      </c>
      <c r="I37" s="47" t="s">
        <v>71</v>
      </c>
      <c r="J37" s="47" t="s">
        <v>70</v>
      </c>
      <c r="K37" s="47" t="s">
        <v>71</v>
      </c>
      <c r="L37" s="47" t="s">
        <v>70</v>
      </c>
      <c r="M37" s="47" t="s">
        <v>71</v>
      </c>
      <c r="N37" s="47" t="s">
        <v>70</v>
      </c>
      <c r="O37" s="47" t="s">
        <v>71</v>
      </c>
      <c r="P37" s="47" t="s">
        <v>70</v>
      </c>
      <c r="Q37" s="47" t="s">
        <v>71</v>
      </c>
      <c r="R37" s="47" t="s">
        <v>70</v>
      </c>
      <c r="S37" s="47" t="s">
        <v>71</v>
      </c>
      <c r="T37" s="157"/>
      <c r="U37" s="159"/>
    </row>
    <row r="38" spans="2:21" ht="18">
      <c r="B38" s="146" t="s">
        <v>14</v>
      </c>
      <c r="C38" s="147"/>
      <c r="D38" s="2">
        <f>SUMIFS(E5:E12,$B$5:$B$12,$D$25)</f>
        <v>600</v>
      </c>
      <c r="E38" s="2">
        <f>SUMIFS(E5:E12,$B$5:$B$12,$D$25)</f>
        <v>600</v>
      </c>
      <c r="F38" s="2">
        <f>SUMIFS(G5:G12,$B$5:$B$12,$D$25)</f>
        <v>680</v>
      </c>
      <c r="G38" s="2">
        <f>SUMIFS(G5:G12,$B$5:$B$12,$D$25)</f>
        <v>680</v>
      </c>
      <c r="H38" s="2">
        <f>SUMIFS(I5:I12,$B$5:$B$12,$D$25)</f>
        <v>760</v>
      </c>
      <c r="I38" s="2">
        <f>SUMIFS(I5:I12,$B$5:$B$12,$D$25)</f>
        <v>760</v>
      </c>
      <c r="J38" s="2">
        <f>SUMIFS(K5:K12,$B$5:$B$12,$D$25)</f>
        <v>840</v>
      </c>
      <c r="K38" s="2">
        <f>SUMIFS(K5:K12,$B$5:$B$12,$D$25)</f>
        <v>840</v>
      </c>
      <c r="L38" s="2">
        <f>SUMIFS(M5:M12,$B$5:$B$12,$D$25)</f>
        <v>920</v>
      </c>
      <c r="M38" s="2">
        <f>SUMIFS(M5:M12,$B$5:$B$12,$D$25)</f>
        <v>920</v>
      </c>
      <c r="N38" s="2">
        <f>SUMIFS(O5:O12,$B$5:$B$12,$D$25)</f>
        <v>1010</v>
      </c>
      <c r="O38" s="2">
        <f>SUMIFS(O5:O12,$B$5:$B$12,$D$25)</f>
        <v>1010</v>
      </c>
      <c r="P38" s="2">
        <f>SUMIFS(Q5:Q12,$B$5:$B$12,$D$25)</f>
        <v>1100</v>
      </c>
      <c r="Q38" s="2">
        <f>SUMIFS(Q5:Q12,$B$5:$B$12,$D$25)</f>
        <v>1100</v>
      </c>
      <c r="R38" s="2">
        <f>SUMIFS(R5:R12,$B$5:$B$12,$D$25)</f>
        <v>1190</v>
      </c>
      <c r="S38" s="2">
        <f>SUMIFS(R5:R12,$B$5:$B$12,$D$25)</f>
        <v>1190</v>
      </c>
      <c r="T38" s="19">
        <f>(R38+S38)-(D38+E38)</f>
        <v>1180</v>
      </c>
      <c r="U38" s="32">
        <f>T38/D38</f>
        <v>1.9666666666666666</v>
      </c>
    </row>
    <row r="39" spans="2:21" ht="18">
      <c r="B39" s="139" t="s">
        <v>39</v>
      </c>
      <c r="C39" s="139"/>
      <c r="D39" s="2">
        <f>(MIN($C$14,$E$26)*E14)+(MIN($C$15,$E$26)-MIN($C$14,$E$26))*E15+(MIN($C$16,$E$26)-MIN($C$15,$E$26))*E16+(MIN($C$17,$E$26)-MIN($C$16,$E$26))*E17+(MIN($C$18,$E$26)-MIN($C$17,$E$26))*E18+($E$26-MIN($C$18,$E$26))*E19</f>
        <v>400</v>
      </c>
      <c r="E39" s="2">
        <f>(MIN($C$14,$F$26)*E14)+(MIN($C$15,$F$26)-MIN($C$14,$F$26))*E15+(MIN($C$16,$F$26)-MIN($C$15,$F$26))*E16+(MIN($C$17,$F$26)-MIN($C$16,$F$26))*E17+(MIN($C$18,$F$26)-MIN($C$17,$F$26))*E18+($F$26-MIN($C$18,$F$26))*E19</f>
        <v>400</v>
      </c>
      <c r="F39" s="2">
        <f>(MIN($C$14,$E$26)*G14)+(MIN($C$15,$E$26)-MIN($C$14,$E$26))*G15+(MIN($C$16,$E$26)-MIN($C$15,$E$26))*G16+(MIN($C$17,$E$26)-MIN($C$16,$E$26))*G17+(MIN($C$18,$E$26)-MIN($C$17,$E$26))*G18+($E$26-MIN($C$18,$E$26))*G19</f>
        <v>490</v>
      </c>
      <c r="G39" s="2">
        <f>(MIN($C$14,$F$26)*G14)+(MIN($C$15,$F$26)-MIN($C$14,$F$26))*G15+(MIN($C$16,$F$26)-MIN($C$15,$F$26))*G16+(MIN($C$17,$F$26)-MIN($C$16,$F$26))*G17+(MIN($C$18,$F$26)-MIN($C$17,$F$26))*G18+($F$26-MIN($C$18,$F$26))*G19</f>
        <v>490</v>
      </c>
      <c r="H39" s="2">
        <f>(MIN($C$14,$E$26)*I14)+(MIN($C$15,$E$26)-MIN($C$14,$E$26))*I15+(MIN($C$16,$E$26)-MIN($C$15,$E$26))*I16+(MIN($C$17,$E$26)-MIN($C$16,$E$26))*I17+(MIN($C$18,$E$26)-MIN($C$17,$E$26))*I18+($E$26-MIN($C$18,$E$26))*I19</f>
        <v>580</v>
      </c>
      <c r="I39" s="2">
        <f>(MIN($C$14,$F$26)*I14)+(MIN($C$15,$F$26)-MIN($C$14,$F$26))*I15+(MIN($C$16,$F$26)-MIN($C$15,$F$26))*I16+(MIN($C$17,$F$26)-MIN($C$16,$F$26))*I17+(MIN($C$18,$F$26)-MIN($C$17,$F$26))*I18+($F$26-MIN($C$18,$F$26))*I19</f>
        <v>580</v>
      </c>
      <c r="J39" s="2">
        <f>(MIN($C$14,$E$26)*K14)+(MIN($C$15,$E$26)-MIN($C$14,$E$26))*K15+(MIN($C$16,$E$26)-MIN($C$15,$E$26))*K16+(MIN($C$17,$E$26)-MIN($C$16,$E$26))*K17+(MIN($C$18,$E$26)-MIN($C$17,$E$26))*K18+($E$26-MIN($C$18,$E$26))*K19</f>
        <v>670</v>
      </c>
      <c r="K39" s="2">
        <f>(MIN($C$14,$F$26)*K14)+(MIN($C$15,$F$26)-MIN($C$14,$F$26))*K15+(MIN($C$16,$F$26)-MIN($C$15,$F$26))*K16+(MIN($C$17,$F$26)-MIN($C$16,$F$26))*K17+(MIN($C$18,$F$26)-MIN($C$17,$F$26))*K18+($F$26-MIN($C$18,$F$26))*K19</f>
        <v>670</v>
      </c>
      <c r="L39" s="2">
        <f>(MIN($C$14,$E$26)*M14)+(MIN($C$15,$E$26)-MIN($C$14,$E$26))*M15+(MIN($C$16,$E$26)-MIN($C$15,$E$26))*M16+(MIN($C$17,$E$26)-MIN($C$16,$E$26))*M17+(MIN($C$18,$E$26)-MIN($C$17,$E$26))*M18+($E$26-MIN($C$18,$E$26))*M19</f>
        <v>770</v>
      </c>
      <c r="M39" s="2">
        <f>(MIN($C$14,$F$26)*M14)+(MIN($C$15,$F$26)-MIN($C$14,$F$26))*M15+(MIN($C$16,$F$26)-MIN($C$15,$F$26))*M16+(MIN($C$17,$F$26)-MIN($C$16,$F$26))*M17+(MIN($C$18,$F$26)-MIN($C$17,$F$26))*M18+($F$26-MIN($C$18,$F$26))*M19</f>
        <v>770</v>
      </c>
      <c r="N39" s="2">
        <f>(MIN($C$14,$E$26)*O14)+(MIN($C$15,$E$26)-MIN($C$14,$E$26))*O15+(MIN($C$16,$E$26)-MIN($C$15,$E$26))*O16+(MIN($C$17,$E$26)-MIN($C$16,$E$26))*O17+(MIN($C$18,$E$26)-MIN($C$17,$E$26))*O18+($E$26-MIN($C$18,$E$26))*O19</f>
        <v>870</v>
      </c>
      <c r="O39" s="2">
        <f>(MIN($C$14,$F$26)*O14)+(MIN($C$15,$F$26)-MIN($C$14,$F$26))*O15+(MIN($C$16,$F$26)-MIN($C$15,$F$26))*O16+(MIN($C$17,$F$26)-MIN($C$16,$F$26))*O17+(MIN($C$18,$F$26)-MIN($C$17,$F$26))*O18+($F$26-MIN($C$18,$F$26))*O19</f>
        <v>870</v>
      </c>
      <c r="P39" s="2">
        <f>(MIN($C$14,$E$26)*Q14)+(MIN($C$15,$E$26)-MIN($C$14,$E$26))*Q15+(MIN($C$16,$E$26)-MIN($C$15,$E$26))*Q16+(MIN($C$17,$E$26)-MIN($C$16,$E$26))*Q17+(MIN($C$18,$E$26)-MIN($C$17,$E$26))*Q18+($E$26-MIN($C$18,$E$26))*Q19</f>
        <v>970</v>
      </c>
      <c r="Q39" s="2">
        <f>(MIN($C$14,$F$26)*Q14)+(MIN($C$15,$F$26)-MIN($C$14,$F$26))*Q15+(MIN($C$16,$F$26)-MIN($C$15,$F$26))*Q16+(MIN($C$17,$F$26)-MIN($C$16,$F$26))*Q17+(MIN($C$18,$F$26)-MIN($C$17,$F$26))*Q18+($F$26-MIN($C$18,$F$26))*Q19</f>
        <v>970</v>
      </c>
      <c r="R39" s="2">
        <f>(MIN($C$14,$E$26)*R14)+(MIN($C$15,$E$26)-MIN($C$14,$E$26))*R15+(MIN($C$16,$E$26)-MIN($C$15,$E$26))*R16+(MIN($C$17,$E$26)-MIN($C$16,$E$26))*R17+(MIN($C$18,$E$26)-MIN($C$17,$E$26))*R18+($E$26-MIN($C$18,$E$26))*R19</f>
        <v>1070</v>
      </c>
      <c r="S39" s="2">
        <f>(MIN($C$14,$F$26)*R14)+(MIN($C$15,$F$26)-MIN($C$14,$F$26))*R15+(MIN($C$16,$F$26)-MIN($C$15,$F$26))*R16+(MIN($C$17,$F$26)-MIN($C$16,$F$26))*R17+(MIN($C$18,$F$26)-MIN($C$17,$F$26))*R18+($F$26-MIN($C$18,$F$26))*R19</f>
        <v>1070</v>
      </c>
      <c r="T39" s="19">
        <f>(R39+S39)-(D39+E39)</f>
        <v>1340</v>
      </c>
      <c r="U39" s="58">
        <f>T39/D39</f>
        <v>3.35</v>
      </c>
    </row>
    <row r="40" spans="2:21" ht="18.75" thickBot="1">
      <c r="B40" s="154" t="s">
        <v>74</v>
      </c>
      <c r="C40" s="154"/>
      <c r="D40" s="20">
        <f t="shared" ref="D40:M40" si="9">(ROUNDDOWN(SUM(D38:D39)*1.1,-1))-SUM(D38:D39)</f>
        <v>100</v>
      </c>
      <c r="E40" s="20">
        <f t="shared" si="9"/>
        <v>100</v>
      </c>
      <c r="F40" s="66">
        <f t="shared" si="9"/>
        <v>110</v>
      </c>
      <c r="G40" s="66">
        <f t="shared" si="9"/>
        <v>110</v>
      </c>
      <c r="H40" s="20">
        <f t="shared" si="9"/>
        <v>130</v>
      </c>
      <c r="I40" s="20">
        <f t="shared" si="9"/>
        <v>130</v>
      </c>
      <c r="J40" s="66">
        <f t="shared" si="9"/>
        <v>150</v>
      </c>
      <c r="K40" s="66">
        <f t="shared" si="9"/>
        <v>150</v>
      </c>
      <c r="L40" s="20">
        <f t="shared" si="9"/>
        <v>160</v>
      </c>
      <c r="M40" s="20">
        <f t="shared" si="9"/>
        <v>160</v>
      </c>
      <c r="N40" s="66">
        <f t="shared" ref="N40" si="10">(ROUNDDOWN(SUM(N38:N39)*1.1,-1))-SUM(N38:N39)</f>
        <v>180</v>
      </c>
      <c r="O40" s="66">
        <f t="shared" ref="O40" si="11">(ROUNDDOWN(SUM(O38:O39)*1.1,-1))-SUM(O38:O39)</f>
        <v>180</v>
      </c>
      <c r="P40" s="20">
        <f t="shared" ref="P40" si="12">(ROUNDDOWN(SUM(P38:P39)*1.1,-1))-SUM(P38:P39)</f>
        <v>200</v>
      </c>
      <c r="Q40" s="20">
        <f t="shared" ref="Q40" si="13">(ROUNDDOWN(SUM(Q38:Q39)*1.1,-1))-SUM(Q38:Q39)</f>
        <v>200</v>
      </c>
      <c r="R40" s="66">
        <f t="shared" ref="R40" si="14">(ROUNDDOWN(SUM(R38:R39)*1.1,-1))-SUM(R38:R39)</f>
        <v>220</v>
      </c>
      <c r="S40" s="66">
        <f t="shared" ref="S40" si="15">(ROUNDDOWN(SUM(S38:S39)*1.1,-1))-SUM(S38:S39)</f>
        <v>220</v>
      </c>
      <c r="T40" s="67">
        <f>(R40+S40)-(D40+E40)</f>
        <v>240</v>
      </c>
      <c r="U40" s="33">
        <f>T40/D40</f>
        <v>2.4</v>
      </c>
    </row>
    <row r="41" spans="2:21" ht="18.75" thickTop="1">
      <c r="B41" s="144" t="s">
        <v>73</v>
      </c>
      <c r="C41" s="144"/>
      <c r="D41" s="166">
        <f>SUM(D38:E40)</f>
        <v>2200</v>
      </c>
      <c r="E41" s="167"/>
      <c r="F41" s="166">
        <f>SUM(F38:G40)</f>
        <v>2560</v>
      </c>
      <c r="G41" s="167"/>
      <c r="H41" s="168">
        <f>SUM(H38:I40)</f>
        <v>2940</v>
      </c>
      <c r="I41" s="169"/>
      <c r="J41" s="168">
        <f>SUM(J38:K40)</f>
        <v>3320</v>
      </c>
      <c r="K41" s="169"/>
      <c r="L41" s="168">
        <f>SUM(L38:M40)</f>
        <v>3700</v>
      </c>
      <c r="M41" s="169"/>
      <c r="N41" s="168">
        <f>SUM(N38:O40)</f>
        <v>4120</v>
      </c>
      <c r="O41" s="169"/>
      <c r="P41" s="168">
        <f>SUM(P38:Q40)</f>
        <v>4540</v>
      </c>
      <c r="Q41" s="169"/>
      <c r="R41" s="168">
        <f>SUM(R38:S40)</f>
        <v>4960</v>
      </c>
      <c r="S41" s="169"/>
      <c r="T41" s="23">
        <f>R41-D41</f>
        <v>2760</v>
      </c>
      <c r="U41" s="34">
        <f>T41/D41</f>
        <v>1.2545454545454546</v>
      </c>
    </row>
  </sheetData>
  <sheetProtection sheet="1" objects="1" scenarios="1"/>
  <customSheetViews>
    <customSheetView guid="{2A00CDD1-505C-43C5-9872-ED59CBEEA67D}" state="hidden" topLeftCell="A25">
      <selection activeCell="D30" sqref="D30"/>
      <pageMargins left="0.7" right="0.7" top="0.75" bottom="0.75" header="0.3" footer="0.3"/>
      <pageSetup paperSize="9" orientation="portrait" r:id="rId1"/>
    </customSheetView>
  </customSheetViews>
  <mergeCells count="67">
    <mergeCell ref="R28:S28"/>
    <mergeCell ref="N41:O41"/>
    <mergeCell ref="P41:Q41"/>
    <mergeCell ref="R41:S41"/>
    <mergeCell ref="D41:E41"/>
    <mergeCell ref="F41:G41"/>
    <mergeCell ref="H41:I41"/>
    <mergeCell ref="J41:K41"/>
    <mergeCell ref="L41:M41"/>
    <mergeCell ref="L3:M3"/>
    <mergeCell ref="U3:V3"/>
    <mergeCell ref="D13:V13"/>
    <mergeCell ref="D33:E33"/>
    <mergeCell ref="F33:G33"/>
    <mergeCell ref="H33:I33"/>
    <mergeCell ref="J33:K33"/>
    <mergeCell ref="L33:M33"/>
    <mergeCell ref="N33:O33"/>
    <mergeCell ref="P33:Q33"/>
    <mergeCell ref="R33:S33"/>
    <mergeCell ref="N3:O3"/>
    <mergeCell ref="P3:Q3"/>
    <mergeCell ref="L28:M28"/>
    <mergeCell ref="N28:O28"/>
    <mergeCell ref="P28:Q28"/>
    <mergeCell ref="B7:C7"/>
    <mergeCell ref="D3:E3"/>
    <mergeCell ref="F3:G3"/>
    <mergeCell ref="H3:I3"/>
    <mergeCell ref="J3:K3"/>
    <mergeCell ref="B30:C30"/>
    <mergeCell ref="S3:T3"/>
    <mergeCell ref="B31:C31"/>
    <mergeCell ref="B32:C32"/>
    <mergeCell ref="B38:C38"/>
    <mergeCell ref="B33:C33"/>
    <mergeCell ref="B36:C37"/>
    <mergeCell ref="A3:C4"/>
    <mergeCell ref="D28:E28"/>
    <mergeCell ref="F28:G28"/>
    <mergeCell ref="H28:I28"/>
    <mergeCell ref="J28:K28"/>
    <mergeCell ref="B28:C29"/>
    <mergeCell ref="A5:A12"/>
    <mergeCell ref="B5:C5"/>
    <mergeCell ref="B6:C6"/>
    <mergeCell ref="B8:C8"/>
    <mergeCell ref="B9:C9"/>
    <mergeCell ref="B10:C10"/>
    <mergeCell ref="B11:C11"/>
    <mergeCell ref="B12:C12"/>
    <mergeCell ref="A13:A19"/>
    <mergeCell ref="B41:C41"/>
    <mergeCell ref="T28:T29"/>
    <mergeCell ref="U28:U29"/>
    <mergeCell ref="D36:E36"/>
    <mergeCell ref="F36:G36"/>
    <mergeCell ref="H36:I36"/>
    <mergeCell ref="J36:K36"/>
    <mergeCell ref="L36:M36"/>
    <mergeCell ref="N36:O36"/>
    <mergeCell ref="P36:Q36"/>
    <mergeCell ref="R36:S36"/>
    <mergeCell ref="T36:T37"/>
    <mergeCell ref="U36:U37"/>
    <mergeCell ref="B40:C40"/>
    <mergeCell ref="B39:C39"/>
  </mergeCells>
  <phoneticPr fontId="2"/>
  <pageMargins left="0.7" right="0.7" top="0.75" bottom="0.75" header="0.3" footer="0.3"/>
  <pageSetup paperSize="9" orientation="portrait" r:id="rId2"/>
  <ignoredErrors>
    <ignoredError sqref="E30:Q31 R30:R31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65B5E6-9695-4F9B-9F81-9CBCEED8FB18}">
  <sheetPr>
    <tabColor theme="2" tint="-9.9978637043366805E-2"/>
  </sheetPr>
  <dimension ref="A1:U38"/>
  <sheetViews>
    <sheetView zoomScale="85" zoomScaleNormal="85" workbookViewId="0">
      <selection activeCell="K12" sqref="K12"/>
    </sheetView>
  </sheetViews>
  <sheetFormatPr defaultRowHeight="14.25"/>
  <cols>
    <col min="1" max="1" width="4.25" customWidth="1"/>
    <col min="2" max="3" width="6.25" customWidth="1"/>
    <col min="4" max="5" width="13.75" customWidth="1"/>
    <col min="6" max="6" width="11.5" style="26" bestFit="1" customWidth="1"/>
    <col min="7" max="7" width="11.5" bestFit="1" customWidth="1"/>
    <col min="8" max="8" width="11.5" style="26" bestFit="1" customWidth="1"/>
    <col min="9" max="9" width="11.5" bestFit="1" customWidth="1"/>
    <col min="10" max="10" width="11.5" style="26" bestFit="1" customWidth="1"/>
    <col min="11" max="11" width="11.5" bestFit="1" customWidth="1"/>
    <col min="12" max="12" width="11.5" style="26" customWidth="1"/>
    <col min="13" max="13" width="11.5" customWidth="1"/>
    <col min="14" max="14" width="11.5" style="26" customWidth="1"/>
    <col min="15" max="15" width="11.5" customWidth="1"/>
    <col min="16" max="16" width="11.5" style="26" customWidth="1"/>
    <col min="17" max="17" width="11.5" customWidth="1"/>
    <col min="18" max="18" width="11.5" style="26" customWidth="1"/>
    <col min="19" max="21" width="11.5" customWidth="1"/>
  </cols>
  <sheetData>
    <row r="1" spans="1:21" ht="24">
      <c r="A1" s="11" t="s">
        <v>28</v>
      </c>
    </row>
    <row r="2" spans="1:21">
      <c r="A2" t="s">
        <v>101</v>
      </c>
      <c r="U2" s="12" t="s">
        <v>77</v>
      </c>
    </row>
    <row r="3" spans="1:21">
      <c r="A3" s="131"/>
      <c r="B3" s="132"/>
      <c r="C3" s="133"/>
      <c r="D3" s="170" t="s">
        <v>81</v>
      </c>
      <c r="E3" s="171"/>
      <c r="F3" s="178" t="s">
        <v>99</v>
      </c>
      <c r="G3" s="179"/>
      <c r="H3" s="178" t="s">
        <v>100</v>
      </c>
      <c r="I3" s="179"/>
      <c r="J3" s="178" t="s">
        <v>90</v>
      </c>
      <c r="K3" s="179"/>
      <c r="L3" s="178" t="s">
        <v>91</v>
      </c>
      <c r="M3" s="179"/>
      <c r="N3" s="178" t="s">
        <v>92</v>
      </c>
      <c r="O3" s="179"/>
      <c r="P3" s="173" t="s">
        <v>93</v>
      </c>
      <c r="Q3" s="174"/>
      <c r="R3" s="172" t="s">
        <v>80</v>
      </c>
      <c r="S3" s="172"/>
      <c r="T3" s="143" t="s">
        <v>103</v>
      </c>
      <c r="U3" s="139" t="s">
        <v>11</v>
      </c>
    </row>
    <row r="4" spans="1:21">
      <c r="A4" s="134"/>
      <c r="B4" s="135"/>
      <c r="C4" s="136"/>
      <c r="D4" s="24" t="s">
        <v>12</v>
      </c>
      <c r="E4" s="8" t="s">
        <v>67</v>
      </c>
      <c r="F4" s="27" t="s">
        <v>12</v>
      </c>
      <c r="G4" s="8" t="s">
        <v>68</v>
      </c>
      <c r="H4" s="27" t="s">
        <v>12</v>
      </c>
      <c r="I4" s="8" t="s">
        <v>68</v>
      </c>
      <c r="J4" s="27" t="s">
        <v>12</v>
      </c>
      <c r="K4" s="8" t="s">
        <v>68</v>
      </c>
      <c r="L4" s="27" t="s">
        <v>12</v>
      </c>
      <c r="M4" s="8" t="s">
        <v>68</v>
      </c>
      <c r="N4" s="27" t="s">
        <v>12</v>
      </c>
      <c r="O4" s="8" t="s">
        <v>68</v>
      </c>
      <c r="P4" s="27" t="s">
        <v>12</v>
      </c>
      <c r="Q4" s="8" t="s">
        <v>68</v>
      </c>
      <c r="R4" s="35" t="s">
        <v>78</v>
      </c>
      <c r="S4" s="10" t="s">
        <v>67</v>
      </c>
      <c r="T4" s="144"/>
      <c r="U4" s="139"/>
    </row>
    <row r="5" spans="1:21" ht="14.45" customHeight="1">
      <c r="A5" s="145" t="s">
        <v>14</v>
      </c>
      <c r="B5" s="146" t="s">
        <v>1</v>
      </c>
      <c r="C5" s="147"/>
      <c r="D5" s="2">
        <v>950</v>
      </c>
      <c r="E5" s="3">
        <f>ROUNDDOWN(D5*1.1,-1)</f>
        <v>1040</v>
      </c>
      <c r="F5" s="28">
        <v>980</v>
      </c>
      <c r="G5" s="3">
        <f>ROUNDDOWN(F5*1.1,-1)</f>
        <v>1070</v>
      </c>
      <c r="H5" s="28">
        <v>1010</v>
      </c>
      <c r="I5" s="3">
        <f>ROUNDDOWN(H5*1.1,-1)</f>
        <v>1110</v>
      </c>
      <c r="J5" s="28">
        <v>1040</v>
      </c>
      <c r="K5" s="3">
        <f>ROUNDDOWN(J5*1.1,-1)</f>
        <v>1140</v>
      </c>
      <c r="L5" s="28">
        <v>1070</v>
      </c>
      <c r="M5" s="3">
        <f>ROUNDDOWN(L5*1.1,-1)</f>
        <v>1170</v>
      </c>
      <c r="N5" s="28">
        <v>1110</v>
      </c>
      <c r="O5" s="3">
        <f>ROUNDDOWN(N5*1.1,-1)</f>
        <v>1220</v>
      </c>
      <c r="P5" s="28">
        <v>1150</v>
      </c>
      <c r="Q5" s="3">
        <f>ROUNDDOWN(P5*1.1,-1)</f>
        <v>1260</v>
      </c>
      <c r="R5" s="28">
        <v>1190</v>
      </c>
      <c r="S5" s="3">
        <f>ROUNDDOWN(R5*1.1,-1)</f>
        <v>1300</v>
      </c>
      <c r="T5" s="2">
        <f>R5-D5</f>
        <v>240</v>
      </c>
      <c r="U5" s="86">
        <f t="shared" ref="U5:U12" si="0">T5/D5</f>
        <v>0.25263157894736843</v>
      </c>
    </row>
    <row r="6" spans="1:21">
      <c r="A6" s="145"/>
      <c r="B6" s="146" t="s">
        <v>2</v>
      </c>
      <c r="C6" s="147"/>
      <c r="D6" s="2">
        <v>1390</v>
      </c>
      <c r="E6" s="3">
        <f t="shared" ref="E6:G12" si="1">ROUNDDOWN(D6*1.1,-1)</f>
        <v>1520</v>
      </c>
      <c r="F6" s="28">
        <v>1560</v>
      </c>
      <c r="G6" s="3">
        <f>ROUNDDOWN(F6*1.1,-1)</f>
        <v>1710</v>
      </c>
      <c r="H6" s="28">
        <v>1730</v>
      </c>
      <c r="I6" s="3">
        <f>ROUNDDOWN(H6*1.1,-1)</f>
        <v>1900</v>
      </c>
      <c r="J6" s="28">
        <v>1910</v>
      </c>
      <c r="K6" s="3">
        <f>ROUNDDOWN(J6*1.1,-1)</f>
        <v>2100</v>
      </c>
      <c r="L6" s="28">
        <v>2090</v>
      </c>
      <c r="M6" s="3">
        <f>ROUNDDOWN(L6*1.1,-1)</f>
        <v>2290</v>
      </c>
      <c r="N6" s="28">
        <v>2270</v>
      </c>
      <c r="O6" s="3">
        <f>ROUNDDOWN(N6*1.1,-1)</f>
        <v>2490</v>
      </c>
      <c r="P6" s="28">
        <v>2450</v>
      </c>
      <c r="Q6" s="3">
        <f>ROUNDDOWN(P6*1.1,-1)</f>
        <v>2690</v>
      </c>
      <c r="R6" s="28">
        <v>2630</v>
      </c>
      <c r="S6" s="3">
        <f>ROUNDDOWN(R6*1.1,-1)</f>
        <v>2890</v>
      </c>
      <c r="T6" s="2">
        <f t="shared" ref="T6:T12" si="2">R6-D6</f>
        <v>1240</v>
      </c>
      <c r="U6" s="86">
        <f>T6/D6</f>
        <v>0.8920863309352518</v>
      </c>
    </row>
    <row r="7" spans="1:21">
      <c r="A7" s="145"/>
      <c r="B7" s="146" t="s">
        <v>3</v>
      </c>
      <c r="C7" s="147"/>
      <c r="D7" s="2">
        <v>1610</v>
      </c>
      <c r="E7" s="3">
        <f t="shared" si="1"/>
        <v>1770</v>
      </c>
      <c r="F7" s="28">
        <v>1960</v>
      </c>
      <c r="G7" s="3">
        <f t="shared" si="1"/>
        <v>2150</v>
      </c>
      <c r="H7" s="28">
        <v>2310</v>
      </c>
      <c r="I7" s="3">
        <f t="shared" ref="I7" si="3">ROUNDDOWN(H7*1.1,-1)</f>
        <v>2540</v>
      </c>
      <c r="J7" s="28">
        <v>2660</v>
      </c>
      <c r="K7" s="3">
        <f t="shared" ref="K7" si="4">ROUNDDOWN(J7*1.1,-1)</f>
        <v>2920</v>
      </c>
      <c r="L7" s="28">
        <v>3010</v>
      </c>
      <c r="M7" s="3">
        <f t="shared" ref="M7" si="5">ROUNDDOWN(L7*1.1,-1)</f>
        <v>3310</v>
      </c>
      <c r="N7" s="28">
        <v>3360</v>
      </c>
      <c r="O7" s="3">
        <f t="shared" ref="O7" si="6">ROUNDDOWN(N7*1.1,-1)</f>
        <v>3690</v>
      </c>
      <c r="P7" s="28">
        <v>3710</v>
      </c>
      <c r="Q7" s="3">
        <f t="shared" ref="Q7" si="7">ROUNDDOWN(P7*1.1,-1)</f>
        <v>4080</v>
      </c>
      <c r="R7" s="28">
        <v>4070</v>
      </c>
      <c r="S7" s="3">
        <f t="shared" ref="S7" si="8">ROUNDDOWN(R7*1.1,-1)</f>
        <v>4470</v>
      </c>
      <c r="T7" s="2">
        <f t="shared" si="2"/>
        <v>2460</v>
      </c>
      <c r="U7" s="86">
        <f t="shared" si="0"/>
        <v>1.5279503105590062</v>
      </c>
    </row>
    <row r="8" spans="1:21">
      <c r="A8" s="145"/>
      <c r="B8" s="146" t="s">
        <v>4</v>
      </c>
      <c r="C8" s="147"/>
      <c r="D8" s="2">
        <v>3350</v>
      </c>
      <c r="E8" s="3">
        <f t="shared" si="1"/>
        <v>3680</v>
      </c>
      <c r="F8" s="28">
        <v>3720</v>
      </c>
      <c r="G8" s="3">
        <f t="shared" si="1"/>
        <v>4090</v>
      </c>
      <c r="H8" s="28">
        <v>4090</v>
      </c>
      <c r="I8" s="3">
        <f t="shared" ref="I8" si="9">ROUNDDOWN(H8*1.1,-1)</f>
        <v>4490</v>
      </c>
      <c r="J8" s="28">
        <v>4460</v>
      </c>
      <c r="K8" s="3">
        <f t="shared" ref="K8" si="10">ROUNDDOWN(J8*1.1,-1)</f>
        <v>4900</v>
      </c>
      <c r="L8" s="28">
        <v>4830</v>
      </c>
      <c r="M8" s="3">
        <f t="shared" ref="M8" si="11">ROUNDDOWN(L8*1.1,-1)</f>
        <v>5310</v>
      </c>
      <c r="N8" s="28">
        <v>5200</v>
      </c>
      <c r="O8" s="3">
        <f t="shared" ref="O8" si="12">ROUNDDOWN(N8*1.1,-1)</f>
        <v>5720</v>
      </c>
      <c r="P8" s="28">
        <v>5570</v>
      </c>
      <c r="Q8" s="3">
        <f t="shared" ref="Q8" si="13">ROUNDDOWN(P8*1.1,-1)</f>
        <v>6120</v>
      </c>
      <c r="R8" s="28">
        <v>5940</v>
      </c>
      <c r="S8" s="3">
        <f t="shared" ref="S8" si="14">ROUNDDOWN(R8*1.1,-1)</f>
        <v>6530</v>
      </c>
      <c r="T8" s="2">
        <f t="shared" si="2"/>
        <v>2590</v>
      </c>
      <c r="U8" s="86">
        <f t="shared" si="0"/>
        <v>0.77313432835820894</v>
      </c>
    </row>
    <row r="9" spans="1:21">
      <c r="A9" s="145"/>
      <c r="B9" s="146" t="s">
        <v>5</v>
      </c>
      <c r="C9" s="147"/>
      <c r="D9" s="2">
        <v>3780</v>
      </c>
      <c r="E9" s="3">
        <f t="shared" si="1"/>
        <v>4150</v>
      </c>
      <c r="F9" s="28">
        <v>4760</v>
      </c>
      <c r="G9" s="3">
        <f t="shared" si="1"/>
        <v>5230</v>
      </c>
      <c r="H9" s="28">
        <v>5750</v>
      </c>
      <c r="I9" s="3">
        <f t="shared" ref="I9" si="15">ROUNDDOWN(H9*1.1,-1)</f>
        <v>6320</v>
      </c>
      <c r="J9" s="28">
        <v>6740</v>
      </c>
      <c r="K9" s="3">
        <f t="shared" ref="K9" si="16">ROUNDDOWN(J9*1.1,-1)</f>
        <v>7410</v>
      </c>
      <c r="L9" s="28">
        <v>7730</v>
      </c>
      <c r="M9" s="3">
        <f t="shared" ref="M9" si="17">ROUNDDOWN(L9*1.1,-1)</f>
        <v>8500</v>
      </c>
      <c r="N9" s="28">
        <v>8720</v>
      </c>
      <c r="O9" s="3">
        <f t="shared" ref="O9" si="18">ROUNDDOWN(N9*1.1,-1)</f>
        <v>9590</v>
      </c>
      <c r="P9" s="28">
        <v>9710</v>
      </c>
      <c r="Q9" s="3">
        <f t="shared" ref="Q9" si="19">ROUNDDOWN(P9*1.1,-1)</f>
        <v>10680</v>
      </c>
      <c r="R9" s="28">
        <v>10700</v>
      </c>
      <c r="S9" s="3">
        <f t="shared" ref="S9" si="20">ROUNDDOWN(R9*1.1,-1)</f>
        <v>11770</v>
      </c>
      <c r="T9" s="2">
        <f t="shared" si="2"/>
        <v>6920</v>
      </c>
      <c r="U9" s="86">
        <f t="shared" si="0"/>
        <v>1.8306878306878307</v>
      </c>
    </row>
    <row r="10" spans="1:21">
      <c r="A10" s="145"/>
      <c r="B10" s="146" t="s">
        <v>6</v>
      </c>
      <c r="C10" s="147"/>
      <c r="D10" s="2">
        <v>8090</v>
      </c>
      <c r="E10" s="3">
        <f t="shared" si="1"/>
        <v>8890</v>
      </c>
      <c r="F10" s="28">
        <v>9390</v>
      </c>
      <c r="G10" s="3">
        <f t="shared" si="1"/>
        <v>10320</v>
      </c>
      <c r="H10" s="28">
        <v>10690</v>
      </c>
      <c r="I10" s="3">
        <f t="shared" ref="I10" si="21">ROUNDDOWN(H10*1.1,-1)</f>
        <v>11750</v>
      </c>
      <c r="J10" s="28">
        <v>11990</v>
      </c>
      <c r="K10" s="3">
        <f t="shared" ref="K10" si="22">ROUNDDOWN(J10*1.1,-1)</f>
        <v>13180</v>
      </c>
      <c r="L10" s="28">
        <v>13290</v>
      </c>
      <c r="M10" s="3">
        <f t="shared" ref="M10" si="23">ROUNDDOWN(L10*1.1,-1)</f>
        <v>14610</v>
      </c>
      <c r="N10" s="28">
        <v>14590</v>
      </c>
      <c r="O10" s="3">
        <f t="shared" ref="O10" si="24">ROUNDDOWN(N10*1.1,-1)</f>
        <v>16040</v>
      </c>
      <c r="P10" s="28">
        <v>15890</v>
      </c>
      <c r="Q10" s="3">
        <f t="shared" ref="Q10" si="25">ROUNDDOWN(P10*1.1,-1)</f>
        <v>17470</v>
      </c>
      <c r="R10" s="28">
        <v>17190</v>
      </c>
      <c r="S10" s="3">
        <f t="shared" ref="S10" si="26">ROUNDDOWN(R10*1.1,-1)</f>
        <v>18900</v>
      </c>
      <c r="T10" s="2">
        <f t="shared" si="2"/>
        <v>9100</v>
      </c>
      <c r="U10" s="86">
        <f t="shared" si="0"/>
        <v>1.1248454882571075</v>
      </c>
    </row>
    <row r="11" spans="1:21">
      <c r="A11" s="145"/>
      <c r="B11" s="146" t="s">
        <v>7</v>
      </c>
      <c r="C11" s="147"/>
      <c r="D11" s="2">
        <v>23430</v>
      </c>
      <c r="E11" s="3">
        <f t="shared" si="1"/>
        <v>25770</v>
      </c>
      <c r="F11" s="28">
        <v>25870</v>
      </c>
      <c r="G11" s="3">
        <f t="shared" si="1"/>
        <v>28450</v>
      </c>
      <c r="H11" s="28">
        <v>28310</v>
      </c>
      <c r="I11" s="3">
        <f t="shared" ref="I11" si="27">ROUNDDOWN(H11*1.1,-1)</f>
        <v>31140</v>
      </c>
      <c r="J11" s="28">
        <v>30750</v>
      </c>
      <c r="K11" s="3">
        <f t="shared" ref="K11" si="28">ROUNDDOWN(J11*1.1,-1)</f>
        <v>33820</v>
      </c>
      <c r="L11" s="28">
        <v>33190</v>
      </c>
      <c r="M11" s="3">
        <f t="shared" ref="M11" si="29">ROUNDDOWN(L11*1.1,-1)</f>
        <v>36500</v>
      </c>
      <c r="N11" s="28">
        <v>35630</v>
      </c>
      <c r="O11" s="3">
        <f t="shared" ref="O11" si="30">ROUNDDOWN(N11*1.1,-1)</f>
        <v>39190</v>
      </c>
      <c r="P11" s="28">
        <v>38070</v>
      </c>
      <c r="Q11" s="3">
        <f t="shared" ref="Q11" si="31">ROUNDDOWN(P11*1.1,-1)</f>
        <v>41870</v>
      </c>
      <c r="R11" s="28">
        <v>40520</v>
      </c>
      <c r="S11" s="3">
        <f t="shared" ref="S11" si="32">ROUNDDOWN(R11*1.1,-1)</f>
        <v>44570</v>
      </c>
      <c r="T11" s="2">
        <f t="shared" si="2"/>
        <v>17090</v>
      </c>
      <c r="U11" s="86">
        <f t="shared" si="0"/>
        <v>0.72940674349125056</v>
      </c>
    </row>
    <row r="12" spans="1:21">
      <c r="A12" s="145"/>
      <c r="B12" s="146" t="s">
        <v>8</v>
      </c>
      <c r="C12" s="147"/>
      <c r="D12" s="2">
        <v>27690</v>
      </c>
      <c r="E12" s="3">
        <f t="shared" si="1"/>
        <v>30450</v>
      </c>
      <c r="F12" s="28">
        <v>34250</v>
      </c>
      <c r="G12" s="3">
        <f t="shared" si="1"/>
        <v>37670</v>
      </c>
      <c r="H12" s="28">
        <v>40810</v>
      </c>
      <c r="I12" s="3">
        <f t="shared" ref="I12" si="33">ROUNDDOWN(H12*1.1,-1)</f>
        <v>44890</v>
      </c>
      <c r="J12" s="28">
        <v>47380</v>
      </c>
      <c r="K12" s="3">
        <f t="shared" ref="K12" si="34">ROUNDDOWN(J12*1.1,-1)</f>
        <v>52110</v>
      </c>
      <c r="L12" s="28">
        <v>53950</v>
      </c>
      <c r="M12" s="3">
        <f t="shared" ref="M12" si="35">ROUNDDOWN(L12*1.1,-1)</f>
        <v>59340</v>
      </c>
      <c r="N12" s="28">
        <v>60520</v>
      </c>
      <c r="O12" s="3">
        <f t="shared" ref="O12" si="36">ROUNDDOWN(N12*1.1,-1)</f>
        <v>66570</v>
      </c>
      <c r="P12" s="28">
        <v>67090</v>
      </c>
      <c r="Q12" s="3">
        <f>ROUNDDOWN(P12*1.1,-1)</f>
        <v>73790</v>
      </c>
      <c r="R12" s="28">
        <v>73660</v>
      </c>
      <c r="S12" s="3">
        <f>ROUNDDOWN(R12*1.1,-1)</f>
        <v>81020</v>
      </c>
      <c r="T12" s="2">
        <f t="shared" si="2"/>
        <v>45970</v>
      </c>
      <c r="U12" s="86">
        <f t="shared" si="0"/>
        <v>1.6601661249548574</v>
      </c>
    </row>
    <row r="13" spans="1:21">
      <c r="A13" s="128" t="s">
        <v>23</v>
      </c>
      <c r="B13" s="24" t="s">
        <v>24</v>
      </c>
      <c r="C13" s="24" t="s">
        <v>25</v>
      </c>
      <c r="D13" s="140"/>
      <c r="E13" s="141"/>
      <c r="F13" s="141"/>
      <c r="G13" s="141"/>
      <c r="H13" s="141"/>
      <c r="I13" s="141"/>
      <c r="J13" s="141"/>
      <c r="K13" s="141"/>
      <c r="L13" s="141"/>
      <c r="M13" s="141"/>
      <c r="N13" s="141"/>
      <c r="O13" s="141"/>
      <c r="P13" s="141"/>
      <c r="Q13" s="141"/>
      <c r="R13" s="141"/>
      <c r="S13" s="141"/>
      <c r="T13" s="141"/>
      <c r="U13" s="142"/>
    </row>
    <row r="14" spans="1:21">
      <c r="A14" s="129"/>
      <c r="B14" s="5">
        <v>0</v>
      </c>
      <c r="C14" s="5">
        <v>10</v>
      </c>
      <c r="D14" s="2">
        <v>0</v>
      </c>
      <c r="E14" s="37" t="s">
        <v>69</v>
      </c>
      <c r="F14" s="28">
        <v>0</v>
      </c>
      <c r="G14" s="37" t="s">
        <v>51</v>
      </c>
      <c r="H14" s="28">
        <v>0</v>
      </c>
      <c r="I14" s="37" t="s">
        <v>51</v>
      </c>
      <c r="J14" s="28">
        <v>0</v>
      </c>
      <c r="K14" s="37" t="s">
        <v>51</v>
      </c>
      <c r="L14" s="28">
        <v>0</v>
      </c>
      <c r="M14" s="37" t="s">
        <v>51</v>
      </c>
      <c r="N14" s="28">
        <v>0</v>
      </c>
      <c r="O14" s="37" t="s">
        <v>51</v>
      </c>
      <c r="P14" s="28">
        <v>0</v>
      </c>
      <c r="Q14" s="37" t="s">
        <v>51</v>
      </c>
      <c r="R14" s="28">
        <v>0</v>
      </c>
      <c r="S14" s="37" t="s">
        <v>104</v>
      </c>
      <c r="T14" s="2">
        <f t="shared" ref="T14" si="37">F14-D14</f>
        <v>0</v>
      </c>
      <c r="U14" s="85" t="s">
        <v>85</v>
      </c>
    </row>
    <row r="15" spans="1:21">
      <c r="A15" s="129"/>
      <c r="B15" s="5">
        <v>11</v>
      </c>
      <c r="C15" s="5">
        <v>20</v>
      </c>
      <c r="D15" s="2">
        <v>100</v>
      </c>
      <c r="E15" s="3">
        <f>ROUNDDOWN(D15*1.1,-1)</f>
        <v>110</v>
      </c>
      <c r="F15" s="28">
        <v>101</v>
      </c>
      <c r="G15" s="3">
        <f>ROUNDDOWN(F15*1.1,-1)</f>
        <v>110</v>
      </c>
      <c r="H15" s="28">
        <v>102</v>
      </c>
      <c r="I15" s="3">
        <f>ROUNDDOWN(H15*1.1,-1)</f>
        <v>110</v>
      </c>
      <c r="J15" s="28">
        <v>103</v>
      </c>
      <c r="K15" s="3">
        <f>ROUNDDOWN(J15*1.1,-1)</f>
        <v>110</v>
      </c>
      <c r="L15" s="28">
        <v>104</v>
      </c>
      <c r="M15" s="3">
        <f>ROUNDDOWN(L15*1.1,-1)</f>
        <v>110</v>
      </c>
      <c r="N15" s="28">
        <v>105</v>
      </c>
      <c r="O15" s="3">
        <f>ROUNDDOWN(N15*1.1,-1)</f>
        <v>110</v>
      </c>
      <c r="P15" s="28">
        <v>106</v>
      </c>
      <c r="Q15" s="3">
        <f>ROUNDDOWN(P15*1.1,-1)</f>
        <v>110</v>
      </c>
      <c r="R15" s="28">
        <v>107</v>
      </c>
      <c r="S15" s="3">
        <f>ROUNDDOWN(R15*1.1,-1)</f>
        <v>110</v>
      </c>
      <c r="T15" s="2">
        <f>R15-D15</f>
        <v>7</v>
      </c>
      <c r="U15" s="86">
        <f>T15/D15</f>
        <v>7.0000000000000007E-2</v>
      </c>
    </row>
    <row r="16" spans="1:21">
      <c r="A16" s="129"/>
      <c r="B16" s="5">
        <v>21</v>
      </c>
      <c r="C16" s="5">
        <v>40</v>
      </c>
      <c r="D16" s="2">
        <v>130</v>
      </c>
      <c r="E16" s="3">
        <f t="shared" ref="E16:G19" si="38">ROUNDDOWN(D16*1.1,-1)</f>
        <v>140</v>
      </c>
      <c r="F16" s="28">
        <v>131</v>
      </c>
      <c r="G16" s="3">
        <f t="shared" si="38"/>
        <v>140</v>
      </c>
      <c r="H16" s="28">
        <v>132</v>
      </c>
      <c r="I16" s="3">
        <f t="shared" ref="I16" si="39">ROUNDDOWN(H16*1.1,-1)</f>
        <v>140</v>
      </c>
      <c r="J16" s="28">
        <v>133</v>
      </c>
      <c r="K16" s="3">
        <f t="shared" ref="K16" si="40">ROUNDDOWN(J16*1.1,-1)</f>
        <v>140</v>
      </c>
      <c r="L16" s="28">
        <v>134</v>
      </c>
      <c r="M16" s="3">
        <f t="shared" ref="M16" si="41">ROUNDDOWN(L16*1.1,-1)</f>
        <v>140</v>
      </c>
      <c r="N16" s="28">
        <v>135</v>
      </c>
      <c r="O16" s="3">
        <f t="shared" ref="O16" si="42">ROUNDDOWN(N16*1.1,-1)</f>
        <v>140</v>
      </c>
      <c r="P16" s="28">
        <v>137</v>
      </c>
      <c r="Q16" s="3">
        <f t="shared" ref="Q16" si="43">ROUNDDOWN(P16*1.1,-1)</f>
        <v>150</v>
      </c>
      <c r="R16" s="28">
        <v>139</v>
      </c>
      <c r="S16" s="3">
        <f t="shared" ref="S16" si="44">ROUNDDOWN(R16*1.1,-1)</f>
        <v>150</v>
      </c>
      <c r="T16" s="2">
        <f t="shared" ref="T16:T19" si="45">R16-D16</f>
        <v>9</v>
      </c>
      <c r="U16" s="86">
        <f>T16/D16</f>
        <v>6.9230769230769235E-2</v>
      </c>
    </row>
    <row r="17" spans="1:21">
      <c r="A17" s="129"/>
      <c r="B17" s="5">
        <v>41</v>
      </c>
      <c r="C17" s="5">
        <v>60</v>
      </c>
      <c r="D17" s="2">
        <v>165</v>
      </c>
      <c r="E17" s="3">
        <f t="shared" si="38"/>
        <v>180</v>
      </c>
      <c r="F17" s="28">
        <v>166</v>
      </c>
      <c r="G17" s="3">
        <f t="shared" si="38"/>
        <v>180</v>
      </c>
      <c r="H17" s="28">
        <v>167</v>
      </c>
      <c r="I17" s="3">
        <f t="shared" ref="I17" si="46">ROUNDDOWN(H17*1.1,-1)</f>
        <v>180</v>
      </c>
      <c r="J17" s="28">
        <v>168</v>
      </c>
      <c r="K17" s="3">
        <f t="shared" ref="K17" si="47">ROUNDDOWN(J17*1.1,-1)</f>
        <v>180</v>
      </c>
      <c r="L17" s="28">
        <v>170</v>
      </c>
      <c r="M17" s="3">
        <f t="shared" ref="M17" si="48">ROUNDDOWN(L17*1.1,-1)</f>
        <v>180</v>
      </c>
      <c r="N17" s="28">
        <v>172</v>
      </c>
      <c r="O17" s="3">
        <f t="shared" ref="O17" si="49">ROUNDDOWN(N17*1.1,-1)</f>
        <v>180</v>
      </c>
      <c r="P17" s="28">
        <v>174</v>
      </c>
      <c r="Q17" s="3">
        <f t="shared" ref="Q17" si="50">ROUNDDOWN(P17*1.1,-1)</f>
        <v>190</v>
      </c>
      <c r="R17" s="28">
        <v>176</v>
      </c>
      <c r="S17" s="3">
        <f t="shared" ref="S17" si="51">ROUNDDOWN(R17*1.1,-1)</f>
        <v>190</v>
      </c>
      <c r="T17" s="2">
        <f t="shared" si="45"/>
        <v>11</v>
      </c>
      <c r="U17" s="86">
        <f>T17/D17</f>
        <v>6.6666666666666666E-2</v>
      </c>
    </row>
    <row r="18" spans="1:21">
      <c r="A18" s="129"/>
      <c r="B18" s="5">
        <v>61</v>
      </c>
      <c r="C18" s="5">
        <v>80</v>
      </c>
      <c r="D18" s="2">
        <v>200</v>
      </c>
      <c r="E18" s="3">
        <f t="shared" si="38"/>
        <v>220</v>
      </c>
      <c r="F18" s="28">
        <v>202</v>
      </c>
      <c r="G18" s="3">
        <f t="shared" si="38"/>
        <v>220</v>
      </c>
      <c r="H18" s="28">
        <v>204</v>
      </c>
      <c r="I18" s="3">
        <f t="shared" ref="I18" si="52">ROUNDDOWN(H18*1.1,-1)</f>
        <v>220</v>
      </c>
      <c r="J18" s="28">
        <v>206</v>
      </c>
      <c r="K18" s="3">
        <f t="shared" ref="K18" si="53">ROUNDDOWN(J18*1.1,-1)</f>
        <v>220</v>
      </c>
      <c r="L18" s="28">
        <v>208</v>
      </c>
      <c r="M18" s="3">
        <f t="shared" ref="M18" si="54">ROUNDDOWN(L18*1.1,-1)</f>
        <v>220</v>
      </c>
      <c r="N18" s="28">
        <v>210</v>
      </c>
      <c r="O18" s="3">
        <f t="shared" ref="O18" si="55">ROUNDDOWN(N18*1.1,-1)</f>
        <v>230</v>
      </c>
      <c r="P18" s="28">
        <v>212</v>
      </c>
      <c r="Q18" s="3">
        <f t="shared" ref="Q18" si="56">ROUNDDOWN(P18*1.1,-1)</f>
        <v>230</v>
      </c>
      <c r="R18" s="28">
        <v>214</v>
      </c>
      <c r="S18" s="3">
        <f t="shared" ref="S18" si="57">ROUNDDOWN(R18*1.1,-1)</f>
        <v>230</v>
      </c>
      <c r="T18" s="2">
        <f t="shared" si="45"/>
        <v>14</v>
      </c>
      <c r="U18" s="86">
        <f>T18/D18</f>
        <v>7.0000000000000007E-2</v>
      </c>
    </row>
    <row r="19" spans="1:21">
      <c r="A19" s="130"/>
      <c r="B19" s="5">
        <v>81</v>
      </c>
      <c r="C19" s="5">
        <v>100</v>
      </c>
      <c r="D19" s="2">
        <v>210</v>
      </c>
      <c r="E19" s="3">
        <f t="shared" si="38"/>
        <v>230</v>
      </c>
      <c r="F19" s="28">
        <v>212</v>
      </c>
      <c r="G19" s="3">
        <f t="shared" si="38"/>
        <v>230</v>
      </c>
      <c r="H19" s="28">
        <v>214</v>
      </c>
      <c r="I19" s="3">
        <f t="shared" ref="I19" si="58">ROUNDDOWN(H19*1.1,-1)</f>
        <v>230</v>
      </c>
      <c r="J19" s="28">
        <v>216</v>
      </c>
      <c r="K19" s="3">
        <f t="shared" ref="K19" si="59">ROUNDDOWN(J19*1.1,-1)</f>
        <v>230</v>
      </c>
      <c r="L19" s="28">
        <v>218</v>
      </c>
      <c r="M19" s="3">
        <f t="shared" ref="M19" si="60">ROUNDDOWN(L19*1.1,-1)</f>
        <v>230</v>
      </c>
      <c r="N19" s="28">
        <v>220</v>
      </c>
      <c r="O19" s="3">
        <f t="shared" ref="O19" si="61">ROUNDDOWN(N19*1.1,-1)</f>
        <v>240</v>
      </c>
      <c r="P19" s="28">
        <v>222</v>
      </c>
      <c r="Q19" s="3">
        <f t="shared" ref="Q19" si="62">ROUNDDOWN(P19*1.1,-1)</f>
        <v>240</v>
      </c>
      <c r="R19" s="28">
        <v>224</v>
      </c>
      <c r="S19" s="3">
        <f t="shared" ref="S19" si="63">ROUNDDOWN(R19*1.1,-1)</f>
        <v>240</v>
      </c>
      <c r="T19" s="2">
        <f t="shared" si="45"/>
        <v>14</v>
      </c>
      <c r="U19" s="86">
        <f>T19/D19</f>
        <v>6.6666666666666666E-2</v>
      </c>
    </row>
    <row r="20" spans="1:21" ht="23.45" customHeight="1">
      <c r="D20" s="38"/>
      <c r="E20" s="38"/>
      <c r="F20" s="39"/>
      <c r="G20" s="38"/>
      <c r="H20" s="39"/>
      <c r="I20" s="38"/>
      <c r="J20" s="39"/>
      <c r="K20" s="38"/>
      <c r="L20" s="39"/>
      <c r="M20" s="38"/>
      <c r="N20" s="39"/>
      <c r="O20" s="38"/>
      <c r="P20" s="39"/>
      <c r="Q20" s="38"/>
      <c r="R20" s="39"/>
      <c r="S20" s="38"/>
      <c r="T20" s="38"/>
      <c r="U20" s="38"/>
    </row>
    <row r="21" spans="1:21" ht="23.45" customHeight="1">
      <c r="A21" t="s">
        <v>102</v>
      </c>
      <c r="D21" s="38"/>
      <c r="E21" s="38"/>
      <c r="F21" s="39"/>
      <c r="G21" s="38"/>
      <c r="H21" s="39"/>
      <c r="I21" s="38"/>
      <c r="J21" s="39"/>
      <c r="K21" s="38"/>
      <c r="L21" s="39"/>
      <c r="M21" s="38"/>
      <c r="N21" s="39"/>
      <c r="O21" s="38"/>
      <c r="P21" s="39"/>
      <c r="Q21" s="38"/>
      <c r="R21" s="39"/>
      <c r="S21" s="38"/>
      <c r="T21" s="38"/>
      <c r="U21" s="38"/>
    </row>
    <row r="22" spans="1:21">
      <c r="A22" s="131"/>
      <c r="B22" s="132"/>
      <c r="C22" s="133"/>
      <c r="D22" s="170" t="s">
        <v>81</v>
      </c>
      <c r="E22" s="171"/>
      <c r="F22" s="178" t="s">
        <v>99</v>
      </c>
      <c r="G22" s="179"/>
      <c r="H22" s="178" t="s">
        <v>100</v>
      </c>
      <c r="I22" s="179"/>
      <c r="J22" s="178" t="s">
        <v>90</v>
      </c>
      <c r="K22" s="179"/>
      <c r="L22" s="178" t="s">
        <v>91</v>
      </c>
      <c r="M22" s="179"/>
      <c r="N22" s="178" t="s">
        <v>92</v>
      </c>
      <c r="O22" s="179"/>
      <c r="P22" s="173" t="s">
        <v>93</v>
      </c>
      <c r="Q22" s="174"/>
      <c r="R22" s="172" t="s">
        <v>80</v>
      </c>
      <c r="S22" s="172"/>
      <c r="T22" s="175" t="s">
        <v>103</v>
      </c>
      <c r="U22" s="177" t="s">
        <v>11</v>
      </c>
    </row>
    <row r="23" spans="1:21">
      <c r="A23" s="134"/>
      <c r="B23" s="135"/>
      <c r="C23" s="136"/>
      <c r="D23" s="40" t="s">
        <v>13</v>
      </c>
      <c r="E23" s="37" t="s">
        <v>67</v>
      </c>
      <c r="F23" s="41" t="s">
        <v>13</v>
      </c>
      <c r="G23" s="37" t="s">
        <v>68</v>
      </c>
      <c r="H23" s="41" t="s">
        <v>53</v>
      </c>
      <c r="I23" s="37" t="s">
        <v>68</v>
      </c>
      <c r="J23" s="41" t="s">
        <v>53</v>
      </c>
      <c r="K23" s="37" t="s">
        <v>68</v>
      </c>
      <c r="L23" s="41" t="s">
        <v>53</v>
      </c>
      <c r="M23" s="37" t="s">
        <v>68</v>
      </c>
      <c r="N23" s="41" t="s">
        <v>53</v>
      </c>
      <c r="O23" s="37" t="s">
        <v>68</v>
      </c>
      <c r="P23" s="41" t="s">
        <v>53</v>
      </c>
      <c r="Q23" s="37" t="s">
        <v>68</v>
      </c>
      <c r="R23" s="42" t="s">
        <v>78</v>
      </c>
      <c r="S23" s="43" t="s">
        <v>67</v>
      </c>
      <c r="T23" s="176"/>
      <c r="U23" s="177"/>
    </row>
    <row r="24" spans="1:21" ht="14.45" customHeight="1">
      <c r="A24" s="145" t="s">
        <v>14</v>
      </c>
      <c r="B24" s="146" t="s">
        <v>1</v>
      </c>
      <c r="C24" s="147"/>
      <c r="D24" s="2">
        <v>600</v>
      </c>
      <c r="E24" s="3">
        <f>ROUNDDOWN(D24*1.1,-1)</f>
        <v>660</v>
      </c>
      <c r="F24" s="28">
        <v>680</v>
      </c>
      <c r="G24" s="3">
        <f>ROUNDDOWN(F24*1.1,-1)</f>
        <v>740</v>
      </c>
      <c r="H24" s="28">
        <v>760</v>
      </c>
      <c r="I24" s="3">
        <f>ROUNDDOWN(H24*1.1,-1)</f>
        <v>830</v>
      </c>
      <c r="J24" s="28">
        <v>840</v>
      </c>
      <c r="K24" s="3">
        <f>ROUNDDOWN(J24*1.1,-1)</f>
        <v>920</v>
      </c>
      <c r="L24" s="28">
        <v>920</v>
      </c>
      <c r="M24" s="3">
        <f>ROUNDDOWN(L24*1.1,-1)</f>
        <v>1010</v>
      </c>
      <c r="N24" s="28">
        <v>1010</v>
      </c>
      <c r="O24" s="3">
        <f>ROUNDDOWN(N24*1.1,-1)</f>
        <v>1110</v>
      </c>
      <c r="P24" s="28">
        <v>1100</v>
      </c>
      <c r="Q24" s="3">
        <f>ROUNDDOWN(P24*1.1,-1)</f>
        <v>1210</v>
      </c>
      <c r="R24" s="28">
        <v>1190</v>
      </c>
      <c r="S24" s="3">
        <f>ROUNDDOWN(R24*1.1,-1)</f>
        <v>1300</v>
      </c>
      <c r="T24" s="2">
        <f>R24-D24</f>
        <v>590</v>
      </c>
      <c r="U24" s="86">
        <f t="shared" ref="U24:U31" si="64">T24/D24</f>
        <v>0.98333333333333328</v>
      </c>
    </row>
    <row r="25" spans="1:21">
      <c r="A25" s="145"/>
      <c r="B25" s="146" t="s">
        <v>2</v>
      </c>
      <c r="C25" s="147"/>
      <c r="D25" s="2">
        <v>870</v>
      </c>
      <c r="E25" s="3">
        <f t="shared" ref="E25:E31" si="65">ROUNDDOWN(D25*1.1,-1)</f>
        <v>950</v>
      </c>
      <c r="F25" s="28">
        <v>1120</v>
      </c>
      <c r="G25" s="3">
        <f>ROUNDDOWN(F25*1.1,-1)</f>
        <v>1230</v>
      </c>
      <c r="H25" s="28">
        <v>1370</v>
      </c>
      <c r="I25" s="3">
        <f>ROUNDDOWN(H25*1.1,-1)</f>
        <v>1500</v>
      </c>
      <c r="J25" s="28">
        <v>1620</v>
      </c>
      <c r="K25" s="3">
        <f>ROUNDDOWN(J25*1.1,-1)</f>
        <v>1780</v>
      </c>
      <c r="L25" s="28">
        <v>1870</v>
      </c>
      <c r="M25" s="3">
        <f>ROUNDDOWN(L25*1.1,-1)</f>
        <v>2050</v>
      </c>
      <c r="N25" s="28">
        <v>2120</v>
      </c>
      <c r="O25" s="3">
        <f>ROUNDDOWN(N25*1.1,-1)</f>
        <v>2330</v>
      </c>
      <c r="P25" s="28">
        <v>2370</v>
      </c>
      <c r="Q25" s="3">
        <f>ROUNDDOWN(P25*1.1,-1)</f>
        <v>2600</v>
      </c>
      <c r="R25" s="28">
        <v>2630</v>
      </c>
      <c r="S25" s="3">
        <f>ROUNDDOWN(R25*1.1,-1)</f>
        <v>2890</v>
      </c>
      <c r="T25" s="2">
        <f t="shared" ref="T25:T31" si="66">R25-D25</f>
        <v>1760</v>
      </c>
      <c r="U25" s="86">
        <f t="shared" si="64"/>
        <v>2.0229885057471266</v>
      </c>
    </row>
    <row r="26" spans="1:21">
      <c r="A26" s="145"/>
      <c r="B26" s="146" t="s">
        <v>3</v>
      </c>
      <c r="C26" s="147"/>
      <c r="D26" s="2">
        <v>1010</v>
      </c>
      <c r="E26" s="3">
        <f t="shared" si="65"/>
        <v>1110</v>
      </c>
      <c r="F26" s="28">
        <v>1440</v>
      </c>
      <c r="G26" s="3">
        <f t="shared" ref="G26:G31" si="67">ROUNDDOWN(F26*1.1,-1)</f>
        <v>1580</v>
      </c>
      <c r="H26" s="28">
        <v>1870</v>
      </c>
      <c r="I26" s="3">
        <f t="shared" ref="I26:I31" si="68">ROUNDDOWN(H26*1.1,-1)</f>
        <v>2050</v>
      </c>
      <c r="J26" s="28">
        <v>2310</v>
      </c>
      <c r="K26" s="3">
        <f t="shared" ref="K26:K31" si="69">ROUNDDOWN(J26*1.1,-1)</f>
        <v>2540</v>
      </c>
      <c r="L26" s="28">
        <v>2750</v>
      </c>
      <c r="M26" s="3">
        <f t="shared" ref="M26:M31" si="70">ROUNDDOWN(L26*1.1,-1)</f>
        <v>3020</v>
      </c>
      <c r="N26" s="28">
        <v>3190</v>
      </c>
      <c r="O26" s="3">
        <f t="shared" ref="O26:O31" si="71">ROUNDDOWN(N26*1.1,-1)</f>
        <v>3500</v>
      </c>
      <c r="P26" s="28">
        <v>3630</v>
      </c>
      <c r="Q26" s="3">
        <f t="shared" ref="Q26:Q31" si="72">ROUNDDOWN(P26*1.1,-1)</f>
        <v>3990</v>
      </c>
      <c r="R26" s="28">
        <v>4070</v>
      </c>
      <c r="S26" s="3">
        <f t="shared" ref="S26:S31" si="73">ROUNDDOWN(R26*1.1,-1)</f>
        <v>4470</v>
      </c>
      <c r="T26" s="2">
        <f t="shared" si="66"/>
        <v>3060</v>
      </c>
      <c r="U26" s="86">
        <f t="shared" si="64"/>
        <v>3.0297029702970297</v>
      </c>
    </row>
    <row r="27" spans="1:21">
      <c r="A27" s="145"/>
      <c r="B27" s="146" t="s">
        <v>4</v>
      </c>
      <c r="C27" s="147"/>
      <c r="D27" s="2">
        <v>2120</v>
      </c>
      <c r="E27" s="3">
        <f t="shared" si="65"/>
        <v>2330</v>
      </c>
      <c r="F27" s="28">
        <v>2660</v>
      </c>
      <c r="G27" s="3">
        <f t="shared" si="67"/>
        <v>2920</v>
      </c>
      <c r="H27" s="28">
        <v>3200</v>
      </c>
      <c r="I27" s="3">
        <f t="shared" si="68"/>
        <v>3520</v>
      </c>
      <c r="J27" s="28">
        <v>3740</v>
      </c>
      <c r="K27" s="3">
        <f t="shared" si="69"/>
        <v>4110</v>
      </c>
      <c r="L27" s="28">
        <v>4290</v>
      </c>
      <c r="M27" s="3">
        <f t="shared" si="70"/>
        <v>4710</v>
      </c>
      <c r="N27" s="28">
        <v>4840</v>
      </c>
      <c r="O27" s="3">
        <f t="shared" si="71"/>
        <v>5320</v>
      </c>
      <c r="P27" s="28">
        <v>5390</v>
      </c>
      <c r="Q27" s="3">
        <f t="shared" si="72"/>
        <v>5920</v>
      </c>
      <c r="R27" s="28">
        <v>5940</v>
      </c>
      <c r="S27" s="3">
        <f t="shared" si="73"/>
        <v>6530</v>
      </c>
      <c r="T27" s="2">
        <f t="shared" si="66"/>
        <v>3820</v>
      </c>
      <c r="U27" s="86">
        <f t="shared" si="64"/>
        <v>1.8018867924528301</v>
      </c>
    </row>
    <row r="28" spans="1:21">
      <c r="A28" s="145"/>
      <c r="B28" s="146" t="s">
        <v>5</v>
      </c>
      <c r="C28" s="147"/>
      <c r="D28" s="2">
        <v>2380</v>
      </c>
      <c r="E28" s="3">
        <f t="shared" si="65"/>
        <v>2610</v>
      </c>
      <c r="F28" s="28">
        <v>3560</v>
      </c>
      <c r="G28" s="3">
        <f t="shared" si="67"/>
        <v>3910</v>
      </c>
      <c r="H28" s="28">
        <v>4750</v>
      </c>
      <c r="I28" s="3">
        <f t="shared" si="68"/>
        <v>5220</v>
      </c>
      <c r="J28" s="28">
        <v>5940</v>
      </c>
      <c r="K28" s="3">
        <f t="shared" si="69"/>
        <v>6530</v>
      </c>
      <c r="L28" s="28">
        <v>7130</v>
      </c>
      <c r="M28" s="3">
        <f t="shared" si="70"/>
        <v>7840</v>
      </c>
      <c r="N28" s="28">
        <v>8320</v>
      </c>
      <c r="O28" s="3">
        <f t="shared" si="71"/>
        <v>9150</v>
      </c>
      <c r="P28" s="28">
        <v>9510</v>
      </c>
      <c r="Q28" s="3">
        <f t="shared" si="72"/>
        <v>10460</v>
      </c>
      <c r="R28" s="28">
        <v>10700</v>
      </c>
      <c r="S28" s="3">
        <f t="shared" si="73"/>
        <v>11770</v>
      </c>
      <c r="T28" s="2">
        <f t="shared" si="66"/>
        <v>8320</v>
      </c>
      <c r="U28" s="86">
        <f t="shared" si="64"/>
        <v>3.4957983193277311</v>
      </c>
    </row>
    <row r="29" spans="1:21">
      <c r="A29" s="145"/>
      <c r="B29" s="146" t="s">
        <v>6</v>
      </c>
      <c r="C29" s="147"/>
      <c r="D29" s="2">
        <v>5110</v>
      </c>
      <c r="E29" s="3">
        <f t="shared" si="65"/>
        <v>5620</v>
      </c>
      <c r="F29" s="28">
        <v>6830</v>
      </c>
      <c r="G29" s="3">
        <f t="shared" si="67"/>
        <v>7510</v>
      </c>
      <c r="H29" s="28">
        <v>8550</v>
      </c>
      <c r="I29" s="3">
        <f t="shared" si="68"/>
        <v>9400</v>
      </c>
      <c r="J29" s="28">
        <v>10270</v>
      </c>
      <c r="K29" s="3">
        <f t="shared" si="69"/>
        <v>11290</v>
      </c>
      <c r="L29" s="28">
        <v>12000</v>
      </c>
      <c r="M29" s="3">
        <f t="shared" si="70"/>
        <v>13200</v>
      </c>
      <c r="N29" s="28">
        <v>13730</v>
      </c>
      <c r="O29" s="3">
        <f t="shared" si="71"/>
        <v>15100</v>
      </c>
      <c r="P29" s="28">
        <v>15460</v>
      </c>
      <c r="Q29" s="3">
        <f t="shared" si="72"/>
        <v>17000</v>
      </c>
      <c r="R29" s="28">
        <v>17190</v>
      </c>
      <c r="S29" s="3">
        <f t="shared" si="73"/>
        <v>18900</v>
      </c>
      <c r="T29" s="2">
        <f t="shared" si="66"/>
        <v>12080</v>
      </c>
      <c r="U29" s="86">
        <f t="shared" si="64"/>
        <v>2.3639921722113502</v>
      </c>
    </row>
    <row r="30" spans="1:21">
      <c r="A30" s="145"/>
      <c r="B30" s="146" t="s">
        <v>7</v>
      </c>
      <c r="C30" s="147"/>
      <c r="D30" s="2">
        <v>14790</v>
      </c>
      <c r="E30" s="3">
        <f t="shared" si="65"/>
        <v>16260</v>
      </c>
      <c r="F30" s="28">
        <v>18460</v>
      </c>
      <c r="G30" s="3">
        <f t="shared" si="67"/>
        <v>20300</v>
      </c>
      <c r="H30" s="28">
        <v>22130</v>
      </c>
      <c r="I30" s="3">
        <f t="shared" si="68"/>
        <v>24340</v>
      </c>
      <c r="J30" s="28">
        <v>25800</v>
      </c>
      <c r="K30" s="3">
        <f t="shared" si="69"/>
        <v>28380</v>
      </c>
      <c r="L30" s="28">
        <v>29480</v>
      </c>
      <c r="M30" s="3">
        <f t="shared" si="70"/>
        <v>32420</v>
      </c>
      <c r="N30" s="28">
        <v>33160</v>
      </c>
      <c r="O30" s="3">
        <f t="shared" si="71"/>
        <v>36470</v>
      </c>
      <c r="P30" s="28">
        <v>36840</v>
      </c>
      <c r="Q30" s="3">
        <f t="shared" si="72"/>
        <v>40520</v>
      </c>
      <c r="R30" s="28">
        <v>40520</v>
      </c>
      <c r="S30" s="3">
        <f t="shared" si="73"/>
        <v>44570</v>
      </c>
      <c r="T30" s="2">
        <f t="shared" si="66"/>
        <v>25730</v>
      </c>
      <c r="U30" s="86">
        <f t="shared" si="64"/>
        <v>1.7396889790398917</v>
      </c>
    </row>
    <row r="31" spans="1:21">
      <c r="A31" s="145"/>
      <c r="B31" s="146" t="s">
        <v>8</v>
      </c>
      <c r="C31" s="147"/>
      <c r="D31" s="2">
        <v>17480</v>
      </c>
      <c r="E31" s="3">
        <f t="shared" si="65"/>
        <v>19220</v>
      </c>
      <c r="F31" s="28">
        <v>25500</v>
      </c>
      <c r="G31" s="3">
        <f t="shared" si="67"/>
        <v>28050</v>
      </c>
      <c r="H31" s="28">
        <v>33520</v>
      </c>
      <c r="I31" s="3">
        <f t="shared" si="68"/>
        <v>36870</v>
      </c>
      <c r="J31" s="28">
        <v>41540</v>
      </c>
      <c r="K31" s="3">
        <f t="shared" si="69"/>
        <v>45690</v>
      </c>
      <c r="L31" s="28">
        <v>49570</v>
      </c>
      <c r="M31" s="3">
        <f t="shared" si="70"/>
        <v>54520</v>
      </c>
      <c r="N31" s="28">
        <v>57600</v>
      </c>
      <c r="O31" s="3">
        <f t="shared" si="71"/>
        <v>63360</v>
      </c>
      <c r="P31" s="28">
        <v>65630</v>
      </c>
      <c r="Q31" s="3">
        <f t="shared" si="72"/>
        <v>72190</v>
      </c>
      <c r="R31" s="28">
        <v>73660</v>
      </c>
      <c r="S31" s="3">
        <f t="shared" si="73"/>
        <v>81020</v>
      </c>
      <c r="T31" s="2">
        <f t="shared" si="66"/>
        <v>56180</v>
      </c>
      <c r="U31" s="86">
        <f t="shared" si="64"/>
        <v>3.2139588100686498</v>
      </c>
    </row>
    <row r="32" spans="1:21">
      <c r="A32" s="128" t="s">
        <v>23</v>
      </c>
      <c r="B32" s="25" t="s">
        <v>24</v>
      </c>
      <c r="C32" s="25" t="s">
        <v>25</v>
      </c>
      <c r="D32" s="140"/>
      <c r="E32" s="141"/>
      <c r="F32" s="141"/>
      <c r="G32" s="141"/>
      <c r="H32" s="141"/>
      <c r="I32" s="141"/>
      <c r="J32" s="141"/>
      <c r="K32" s="141"/>
      <c r="L32" s="141"/>
      <c r="M32" s="141"/>
      <c r="N32" s="141"/>
      <c r="O32" s="141"/>
      <c r="P32" s="141"/>
      <c r="Q32" s="141"/>
      <c r="R32" s="141"/>
      <c r="S32" s="141"/>
      <c r="T32" s="141"/>
      <c r="U32" s="142"/>
    </row>
    <row r="33" spans="1:21">
      <c r="A33" s="129"/>
      <c r="B33" s="5">
        <v>0</v>
      </c>
      <c r="C33" s="5">
        <v>10</v>
      </c>
      <c r="D33" s="2">
        <v>0</v>
      </c>
      <c r="E33" s="37" t="s">
        <v>104</v>
      </c>
      <c r="F33" s="28">
        <v>0</v>
      </c>
      <c r="G33" s="37" t="s">
        <v>51</v>
      </c>
      <c r="H33" s="28">
        <v>0</v>
      </c>
      <c r="I33" s="37" t="s">
        <v>51</v>
      </c>
      <c r="J33" s="28">
        <v>0</v>
      </c>
      <c r="K33" s="37" t="s">
        <v>51</v>
      </c>
      <c r="L33" s="28">
        <v>0</v>
      </c>
      <c r="M33" s="37" t="s">
        <v>51</v>
      </c>
      <c r="N33" s="28">
        <v>0</v>
      </c>
      <c r="O33" s="37" t="s">
        <v>51</v>
      </c>
      <c r="P33" s="28">
        <v>0</v>
      </c>
      <c r="Q33" s="37" t="s">
        <v>51</v>
      </c>
      <c r="R33" s="28">
        <v>0</v>
      </c>
      <c r="S33" s="37" t="s">
        <v>104</v>
      </c>
      <c r="T33" s="2">
        <f t="shared" ref="T33" si="74">F33-D33</f>
        <v>0</v>
      </c>
      <c r="U33" s="85" t="s">
        <v>85</v>
      </c>
    </row>
    <row r="34" spans="1:21">
      <c r="A34" s="129"/>
      <c r="B34" s="5">
        <v>11</v>
      </c>
      <c r="C34" s="5">
        <v>20</v>
      </c>
      <c r="D34" s="2">
        <v>40</v>
      </c>
      <c r="E34" s="3">
        <f>ROUNDDOWN(D34*1.1,-1)</f>
        <v>40</v>
      </c>
      <c r="F34" s="28">
        <v>49</v>
      </c>
      <c r="G34" s="3">
        <f>ROUNDDOWN(F34*1.1,-1)</f>
        <v>50</v>
      </c>
      <c r="H34" s="28">
        <v>58</v>
      </c>
      <c r="I34" s="3">
        <f>ROUNDDOWN(H34*1.1,-1)</f>
        <v>60</v>
      </c>
      <c r="J34" s="28">
        <v>67</v>
      </c>
      <c r="K34" s="3">
        <f>ROUNDDOWN(J34*1.1,-1)</f>
        <v>70</v>
      </c>
      <c r="L34" s="28">
        <v>77</v>
      </c>
      <c r="M34" s="3">
        <f>ROUNDDOWN(L34*1.1,-1)</f>
        <v>80</v>
      </c>
      <c r="N34" s="28">
        <v>87</v>
      </c>
      <c r="O34" s="3">
        <f>ROUNDDOWN(N34*1.1,-1)</f>
        <v>90</v>
      </c>
      <c r="P34" s="28">
        <v>97</v>
      </c>
      <c r="Q34" s="3">
        <f>ROUNDDOWN(P34*1.1,-1)</f>
        <v>100</v>
      </c>
      <c r="R34" s="28">
        <v>107</v>
      </c>
      <c r="S34" s="3">
        <f>ROUNDDOWN(R34*1.1,-1)</f>
        <v>110</v>
      </c>
      <c r="T34" s="2">
        <f>R34-D34</f>
        <v>67</v>
      </c>
      <c r="U34" s="86">
        <f>T34/D34</f>
        <v>1.675</v>
      </c>
    </row>
    <row r="35" spans="1:21">
      <c r="A35" s="129"/>
      <c r="B35" s="5">
        <v>21</v>
      </c>
      <c r="C35" s="5">
        <v>40</v>
      </c>
      <c r="D35" s="2">
        <v>47</v>
      </c>
      <c r="E35" s="3">
        <f t="shared" ref="E35:G38" si="75">ROUNDDOWN(D35*1.1,-1)</f>
        <v>50</v>
      </c>
      <c r="F35" s="28">
        <v>60</v>
      </c>
      <c r="G35" s="3">
        <f>ROUNDDOWN(F35*1.1,-1)</f>
        <v>60</v>
      </c>
      <c r="H35" s="28">
        <v>73</v>
      </c>
      <c r="I35" s="3">
        <f>ROUNDDOWN(H35*1.1,-1)</f>
        <v>80</v>
      </c>
      <c r="J35" s="28">
        <v>86</v>
      </c>
      <c r="K35" s="3">
        <f>ROUNDDOWN(J35*1.1,-1)</f>
        <v>90</v>
      </c>
      <c r="L35" s="28">
        <v>99</v>
      </c>
      <c r="M35" s="3">
        <f>ROUNDDOWN(L35*1.1,-1)</f>
        <v>100</v>
      </c>
      <c r="N35" s="28">
        <v>112</v>
      </c>
      <c r="O35" s="3">
        <f>ROUNDDOWN(N35*1.1,-1)</f>
        <v>120</v>
      </c>
      <c r="P35" s="28">
        <v>125</v>
      </c>
      <c r="Q35" s="3">
        <f>ROUNDDOWN(P35*1.1,-1)</f>
        <v>130</v>
      </c>
      <c r="R35" s="28">
        <v>139</v>
      </c>
      <c r="S35" s="3">
        <f>ROUNDDOWN(R35*1.1,-1)</f>
        <v>150</v>
      </c>
      <c r="T35" s="2">
        <f t="shared" ref="T35:T37" si="76">R35-D35</f>
        <v>92</v>
      </c>
      <c r="U35" s="86">
        <f>T35/D35</f>
        <v>1.9574468085106382</v>
      </c>
    </row>
    <row r="36" spans="1:21">
      <c r="A36" s="129"/>
      <c r="B36" s="5">
        <v>41</v>
      </c>
      <c r="C36" s="5">
        <v>60</v>
      </c>
      <c r="D36" s="2">
        <v>70</v>
      </c>
      <c r="E36" s="3">
        <f t="shared" si="75"/>
        <v>70</v>
      </c>
      <c r="F36" s="28">
        <v>85</v>
      </c>
      <c r="G36" s="3">
        <f t="shared" si="75"/>
        <v>90</v>
      </c>
      <c r="H36" s="28">
        <v>100</v>
      </c>
      <c r="I36" s="3">
        <f t="shared" ref="I36" si="77">ROUNDDOWN(H36*1.1,-1)</f>
        <v>110</v>
      </c>
      <c r="J36" s="28">
        <v>115</v>
      </c>
      <c r="K36" s="3">
        <f t="shared" ref="K36" si="78">ROUNDDOWN(J36*1.1,-1)</f>
        <v>120</v>
      </c>
      <c r="L36" s="28">
        <v>130</v>
      </c>
      <c r="M36" s="3">
        <f t="shared" ref="M36" si="79">ROUNDDOWN(L36*1.1,-1)</f>
        <v>140</v>
      </c>
      <c r="N36" s="28">
        <v>145</v>
      </c>
      <c r="O36" s="3">
        <f t="shared" ref="O36" si="80">ROUNDDOWN(N36*1.1,-1)</f>
        <v>150</v>
      </c>
      <c r="P36" s="28">
        <v>160</v>
      </c>
      <c r="Q36" s="3">
        <f t="shared" ref="Q36" si="81">ROUNDDOWN(P36*1.1,-1)</f>
        <v>170</v>
      </c>
      <c r="R36" s="28">
        <v>176</v>
      </c>
      <c r="S36" s="3">
        <f t="shared" ref="S36" si="82">ROUNDDOWN(R36*1.1,-1)</f>
        <v>190</v>
      </c>
      <c r="T36" s="2">
        <f t="shared" si="76"/>
        <v>106</v>
      </c>
      <c r="U36" s="86">
        <f>T36/D36</f>
        <v>1.5142857142857142</v>
      </c>
    </row>
    <row r="37" spans="1:21">
      <c r="A37" s="129"/>
      <c r="B37" s="5">
        <v>61</v>
      </c>
      <c r="C37" s="5">
        <v>80</v>
      </c>
      <c r="D37" s="2">
        <v>90</v>
      </c>
      <c r="E37" s="3">
        <f t="shared" si="75"/>
        <v>90</v>
      </c>
      <c r="F37" s="28">
        <v>107</v>
      </c>
      <c r="G37" s="3">
        <f t="shared" si="75"/>
        <v>110</v>
      </c>
      <c r="H37" s="28">
        <v>124</v>
      </c>
      <c r="I37" s="3">
        <f t="shared" ref="I37" si="83">ROUNDDOWN(H37*1.1,-1)</f>
        <v>130</v>
      </c>
      <c r="J37" s="28">
        <v>142</v>
      </c>
      <c r="K37" s="3">
        <f t="shared" ref="K37" si="84">ROUNDDOWN(J37*1.1,-1)</f>
        <v>150</v>
      </c>
      <c r="L37" s="28">
        <v>160</v>
      </c>
      <c r="M37" s="3">
        <f t="shared" ref="M37" si="85">ROUNDDOWN(L37*1.1,-1)</f>
        <v>170</v>
      </c>
      <c r="N37" s="28">
        <v>178</v>
      </c>
      <c r="O37" s="3">
        <f t="shared" ref="O37" si="86">ROUNDDOWN(N37*1.1,-1)</f>
        <v>190</v>
      </c>
      <c r="P37" s="28">
        <v>196</v>
      </c>
      <c r="Q37" s="3">
        <f t="shared" ref="Q37" si="87">ROUNDDOWN(P37*1.1,-1)</f>
        <v>210</v>
      </c>
      <c r="R37" s="28">
        <v>214</v>
      </c>
      <c r="S37" s="3">
        <f t="shared" ref="S37" si="88">ROUNDDOWN(R37*1.1,-1)</f>
        <v>230</v>
      </c>
      <c r="T37" s="2">
        <f t="shared" si="76"/>
        <v>124</v>
      </c>
      <c r="U37" s="86">
        <f>T37/D37</f>
        <v>1.3777777777777778</v>
      </c>
    </row>
    <row r="38" spans="1:21">
      <c r="A38" s="130"/>
      <c r="B38" s="5">
        <v>81</v>
      </c>
      <c r="C38" s="5">
        <v>100</v>
      </c>
      <c r="D38" s="2">
        <v>110</v>
      </c>
      <c r="E38" s="3">
        <f t="shared" si="75"/>
        <v>120</v>
      </c>
      <c r="F38" s="28">
        <v>126</v>
      </c>
      <c r="G38" s="3">
        <f t="shared" si="75"/>
        <v>130</v>
      </c>
      <c r="H38" s="28">
        <v>142</v>
      </c>
      <c r="I38" s="3">
        <f t="shared" ref="I38" si="89">ROUNDDOWN(H38*1.1,-1)</f>
        <v>150</v>
      </c>
      <c r="J38" s="28">
        <v>158</v>
      </c>
      <c r="K38" s="3">
        <f t="shared" ref="K38" si="90">ROUNDDOWN(J38*1.1,-1)</f>
        <v>170</v>
      </c>
      <c r="L38" s="28">
        <v>174</v>
      </c>
      <c r="M38" s="3">
        <f t="shared" ref="M38" si="91">ROUNDDOWN(L38*1.1,-1)</f>
        <v>190</v>
      </c>
      <c r="N38" s="28">
        <v>190</v>
      </c>
      <c r="O38" s="3">
        <f t="shared" ref="O38" si="92">ROUNDDOWN(N38*1.1,-1)</f>
        <v>200</v>
      </c>
      <c r="P38" s="28">
        <v>207</v>
      </c>
      <c r="Q38" s="3">
        <f t="shared" ref="Q38" si="93">ROUNDDOWN(P38*1.1,-1)</f>
        <v>220</v>
      </c>
      <c r="R38" s="28">
        <v>224</v>
      </c>
      <c r="S38" s="3">
        <f t="shared" ref="S38" si="94">ROUNDDOWN(R38*1.1,-1)</f>
        <v>240</v>
      </c>
      <c r="T38" s="2">
        <f>R38-D38</f>
        <v>114</v>
      </c>
      <c r="U38" s="86">
        <f>T38/D38</f>
        <v>1.0363636363636364</v>
      </c>
    </row>
  </sheetData>
  <sheetProtection sheet="1" objects="1" scenarios="1"/>
  <customSheetViews>
    <customSheetView guid="{2A00CDD1-505C-43C5-9872-ED59CBEEA67D}" scale="85" state="hidden" topLeftCell="D1">
      <selection activeCell="F19" sqref="F19"/>
      <pageMargins left="0.7" right="0.7" top="0.75" bottom="0.75" header="0.3" footer="0.3"/>
      <pageSetup paperSize="9" orientation="portrait" r:id="rId1"/>
    </customSheetView>
  </customSheetViews>
  <mergeCells count="44">
    <mergeCell ref="U3:U4"/>
    <mergeCell ref="A5:A12"/>
    <mergeCell ref="B5:C5"/>
    <mergeCell ref="B6:C6"/>
    <mergeCell ref="B7:C7"/>
    <mergeCell ref="B8:C8"/>
    <mergeCell ref="B9:C9"/>
    <mergeCell ref="B10:C10"/>
    <mergeCell ref="A3:C4"/>
    <mergeCell ref="F3:G3"/>
    <mergeCell ref="H3:I3"/>
    <mergeCell ref="J3:K3"/>
    <mergeCell ref="L3:M3"/>
    <mergeCell ref="N3:O3"/>
    <mergeCell ref="P3:Q3"/>
    <mergeCell ref="T3:T4"/>
    <mergeCell ref="A13:A19"/>
    <mergeCell ref="D13:U13"/>
    <mergeCell ref="A22:C23"/>
    <mergeCell ref="F22:G22"/>
    <mergeCell ref="H22:I22"/>
    <mergeCell ref="J22:K22"/>
    <mergeCell ref="L22:M22"/>
    <mergeCell ref="B30:C30"/>
    <mergeCell ref="B31:C31"/>
    <mergeCell ref="N22:O22"/>
    <mergeCell ref="B11:C11"/>
    <mergeCell ref="B12:C12"/>
    <mergeCell ref="D3:E3"/>
    <mergeCell ref="D22:E22"/>
    <mergeCell ref="R22:S22"/>
    <mergeCell ref="R3:S3"/>
    <mergeCell ref="A32:A38"/>
    <mergeCell ref="D32:U32"/>
    <mergeCell ref="P22:Q22"/>
    <mergeCell ref="T22:T23"/>
    <mergeCell ref="U22:U23"/>
    <mergeCell ref="A24:A31"/>
    <mergeCell ref="B24:C24"/>
    <mergeCell ref="B25:C25"/>
    <mergeCell ref="B26:C26"/>
    <mergeCell ref="B27:C27"/>
    <mergeCell ref="B28:C28"/>
    <mergeCell ref="B29:C29"/>
  </mergeCells>
  <phoneticPr fontId="2"/>
  <pageMargins left="0.7" right="0.7" top="0.75" bottom="0.75" header="0.3" footer="0.3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2" tint="-9.9978637043366805E-2"/>
  </sheetPr>
  <dimension ref="A1:C9"/>
  <sheetViews>
    <sheetView workbookViewId="0">
      <selection activeCell="D30" sqref="D30"/>
    </sheetView>
  </sheetViews>
  <sheetFormatPr defaultRowHeight="14.25"/>
  <sheetData>
    <row r="1" spans="1:3">
      <c r="A1" t="s">
        <v>0</v>
      </c>
      <c r="C1" t="s">
        <v>41</v>
      </c>
    </row>
    <row r="2" spans="1:3">
      <c r="A2" t="s">
        <v>54</v>
      </c>
      <c r="C2" t="s">
        <v>42</v>
      </c>
    </row>
    <row r="3" spans="1:3">
      <c r="A3" t="s">
        <v>55</v>
      </c>
      <c r="C3" t="s">
        <v>43</v>
      </c>
    </row>
    <row r="4" spans="1:3">
      <c r="A4" t="s">
        <v>56</v>
      </c>
      <c r="C4" t="s">
        <v>44</v>
      </c>
    </row>
    <row r="5" spans="1:3">
      <c r="A5" t="s">
        <v>57</v>
      </c>
      <c r="C5" t="s">
        <v>45</v>
      </c>
    </row>
    <row r="6" spans="1:3">
      <c r="A6" t="s">
        <v>58</v>
      </c>
      <c r="C6" t="s">
        <v>46</v>
      </c>
    </row>
    <row r="7" spans="1:3">
      <c r="A7" t="s">
        <v>59</v>
      </c>
      <c r="C7" t="s">
        <v>47</v>
      </c>
    </row>
    <row r="8" spans="1:3">
      <c r="A8" t="s">
        <v>60</v>
      </c>
      <c r="C8" t="s">
        <v>27</v>
      </c>
    </row>
    <row r="9" spans="1:3">
      <c r="A9" t="s">
        <v>61</v>
      </c>
    </row>
  </sheetData>
  <customSheetViews>
    <customSheetView guid="{2A00CDD1-505C-43C5-9872-ED59CBEEA67D}" state="hidden">
      <selection activeCell="D30" sqref="D30"/>
      <pageMargins left="0.7" right="0.7" top="0.75" bottom="0.75" header="0.3" footer="0.3"/>
    </customSheetView>
  </customSheetView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水道料金シミュレーション</vt:lpstr>
      <vt:lpstr>料金推移</vt:lpstr>
      <vt:lpstr>料金推移（計算タブ）</vt:lpstr>
      <vt:lpstr>元データ</vt:lpstr>
      <vt:lpstr>プルダウンデータ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望月　健生</dc:creator>
  <cp:lastModifiedBy> </cp:lastModifiedBy>
  <cp:lastPrinted>2025-10-17T05:37:06Z</cp:lastPrinted>
  <dcterms:created xsi:type="dcterms:W3CDTF">2025-06-13T02:35:35Z</dcterms:created>
  <dcterms:modified xsi:type="dcterms:W3CDTF">2025-10-23T00:24:59Z</dcterms:modified>
</cp:coreProperties>
</file>